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 tabRatio="500"/>
  </bookViews>
  <sheets>
    <sheet name="Éves összesítés" sheetId="1" r:id="rId1"/>
    <sheet name="Költségvetés összesítő" sheetId="2" r:id="rId2"/>
    <sheet name="HR költségek" sheetId="3" r:id="rId3"/>
    <sheet name="Edzőtáborok, versenyek" sheetId="4" r:id="rId4"/>
  </sheets>
  <definedNames>
    <definedName name="_xlnm._FilterDatabase" localSheetId="1">'Költségvetés összesítő'!$A$2:$M$79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P19" i="3" l="1"/>
  <c r="AO19" i="3"/>
  <c r="AM19" i="3"/>
  <c r="AL19" i="3"/>
  <c r="AJ19" i="3"/>
  <c r="AI19" i="3"/>
  <c r="AG19" i="3"/>
  <c r="AF19" i="3"/>
  <c r="AD19" i="3"/>
  <c r="AC19" i="3"/>
  <c r="AA19" i="3"/>
  <c r="Z19" i="3"/>
  <c r="X19" i="3"/>
  <c r="W19" i="3"/>
  <c r="U19" i="3"/>
  <c r="T19" i="3"/>
  <c r="R19" i="3"/>
  <c r="Q19" i="3"/>
  <c r="O19" i="3"/>
  <c r="O13" i="3"/>
  <c r="N19" i="3"/>
  <c r="AF12" i="3"/>
  <c r="AH13" i="3"/>
  <c r="AK13" i="3" s="1"/>
  <c r="AN13" i="3" s="1"/>
  <c r="Q13" i="3"/>
  <c r="R13" i="3" s="1"/>
  <c r="T13" i="3" l="1"/>
  <c r="AO14" i="3"/>
  <c r="AO15" i="3"/>
  <c r="AM14" i="3"/>
  <c r="AM15" i="3"/>
  <c r="O12" i="3"/>
  <c r="O9" i="3"/>
  <c r="O6" i="3"/>
  <c r="O5" i="3"/>
  <c r="O4" i="3"/>
  <c r="G3" i="4"/>
  <c r="F3" i="4"/>
  <c r="F2" i="4"/>
  <c r="J2" i="4" s="1"/>
  <c r="G2" i="4"/>
  <c r="O7" i="3"/>
  <c r="O8" i="3"/>
  <c r="O10" i="3"/>
  <c r="O11" i="3"/>
  <c r="J5" i="4"/>
  <c r="J4" i="4"/>
  <c r="W13" i="3" l="1"/>
  <c r="U13" i="3"/>
  <c r="AR15" i="3"/>
  <c r="AS15" i="3" s="1"/>
  <c r="AP14" i="3"/>
  <c r="AP15" i="3"/>
  <c r="AR14" i="3"/>
  <c r="AU14" i="3" s="1"/>
  <c r="AV14" i="3" s="1"/>
  <c r="P10" i="3"/>
  <c r="S10" i="3" s="1"/>
  <c r="V10" i="3" s="1"/>
  <c r="Y10" i="3" s="1"/>
  <c r="AB10" i="3" s="1"/>
  <c r="AE10" i="3" s="1"/>
  <c r="AH10" i="3" s="1"/>
  <c r="AK10" i="3" s="1"/>
  <c r="AN10" i="3" s="1"/>
  <c r="AQ10" i="3" s="1"/>
  <c r="AT10" i="3" s="1"/>
  <c r="AW10" i="3" s="1"/>
  <c r="J10" i="4"/>
  <c r="J9" i="4"/>
  <c r="J8" i="4"/>
  <c r="AZ18" i="3"/>
  <c r="AX18" i="3"/>
  <c r="AV18" i="3"/>
  <c r="AS18" i="3"/>
  <c r="AP18" i="3"/>
  <c r="AM18" i="3"/>
  <c r="AJ18" i="3"/>
  <c r="AG18" i="3"/>
  <c r="AD18" i="3"/>
  <c r="AA18" i="3"/>
  <c r="X18" i="3"/>
  <c r="U18" i="3"/>
  <c r="R18" i="3"/>
  <c r="O18" i="3"/>
  <c r="AZ17" i="3"/>
  <c r="AX17" i="3"/>
  <c r="AV17" i="3"/>
  <c r="AS17" i="3"/>
  <c r="AP17" i="3"/>
  <c r="AM17" i="3"/>
  <c r="AJ17" i="3"/>
  <c r="AG17" i="3"/>
  <c r="AD17" i="3"/>
  <c r="AA17" i="3"/>
  <c r="X17" i="3"/>
  <c r="U17" i="3"/>
  <c r="R17" i="3"/>
  <c r="O17" i="3"/>
  <c r="N73" i="2"/>
  <c r="N72" i="2"/>
  <c r="N71" i="2" s="1"/>
  <c r="O71" i="2"/>
  <c r="M71" i="2"/>
  <c r="L71" i="2"/>
  <c r="K71" i="2"/>
  <c r="J71" i="2"/>
  <c r="I71" i="2"/>
  <c r="H71" i="2"/>
  <c r="G71" i="2"/>
  <c r="F71" i="2"/>
  <c r="E71" i="2"/>
  <c r="D71" i="2"/>
  <c r="C71" i="2"/>
  <c r="B71" i="2"/>
  <c r="N70" i="2"/>
  <c r="N69" i="2"/>
  <c r="N68" i="2"/>
  <c r="N67" i="2"/>
  <c r="N66" i="2"/>
  <c r="N65" i="2"/>
  <c r="N64" i="2"/>
  <c r="O63" i="2"/>
  <c r="M63" i="2"/>
  <c r="L63" i="2"/>
  <c r="K63" i="2"/>
  <c r="J63" i="2"/>
  <c r="I63" i="2"/>
  <c r="H63" i="2"/>
  <c r="G63" i="2"/>
  <c r="F63" i="2"/>
  <c r="E63" i="2"/>
  <c r="D63" i="2"/>
  <c r="C63" i="2"/>
  <c r="B63" i="2"/>
  <c r="I62" i="2"/>
  <c r="B62" i="2"/>
  <c r="M61" i="2"/>
  <c r="L61" i="2"/>
  <c r="K61" i="2"/>
  <c r="J61" i="2"/>
  <c r="J58" i="2" s="1"/>
  <c r="I61" i="2"/>
  <c r="H58" i="2"/>
  <c r="G61" i="2"/>
  <c r="F61" i="2"/>
  <c r="F58" i="2" s="1"/>
  <c r="E61" i="2"/>
  <c r="D58" i="2"/>
  <c r="B61" i="2"/>
  <c r="N60" i="2"/>
  <c r="N59" i="2"/>
  <c r="O58" i="2"/>
  <c r="N57" i="2"/>
  <c r="N56" i="2"/>
  <c r="I51" i="2"/>
  <c r="N54" i="2"/>
  <c r="N53" i="2"/>
  <c r="N52" i="2"/>
  <c r="O51" i="2"/>
  <c r="M51" i="2"/>
  <c r="L51" i="2"/>
  <c r="K51" i="2"/>
  <c r="J51" i="2"/>
  <c r="G51" i="2"/>
  <c r="F51" i="2"/>
  <c r="E51" i="2"/>
  <c r="D51" i="2"/>
  <c r="C51" i="2"/>
  <c r="B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M34" i="2"/>
  <c r="L34" i="2"/>
  <c r="K34" i="2"/>
  <c r="J34" i="2"/>
  <c r="I34" i="2"/>
  <c r="H34" i="2"/>
  <c r="G34" i="2"/>
  <c r="F34" i="2"/>
  <c r="E34" i="2"/>
  <c r="D34" i="2"/>
  <c r="C34" i="2"/>
  <c r="B34" i="2"/>
  <c r="N33" i="2"/>
  <c r="N32" i="2"/>
  <c r="N31" i="2"/>
  <c r="N30" i="2"/>
  <c r="N29" i="2"/>
  <c r="N28" i="2"/>
  <c r="N27" i="2"/>
  <c r="M26" i="2"/>
  <c r="L26" i="2"/>
  <c r="K26" i="2"/>
  <c r="J26" i="2"/>
  <c r="I26" i="2"/>
  <c r="H26" i="2"/>
  <c r="G26" i="2"/>
  <c r="F26" i="2"/>
  <c r="E26" i="2"/>
  <c r="D26" i="2"/>
  <c r="C26" i="2"/>
  <c r="B26" i="2"/>
  <c r="F25" i="2"/>
  <c r="N19" i="2"/>
  <c r="N18" i="2"/>
  <c r="N17" i="2"/>
  <c r="N16" i="2"/>
  <c r="N15" i="2"/>
  <c r="M14" i="2"/>
  <c r="L14" i="2"/>
  <c r="K14" i="2"/>
  <c r="J14" i="2"/>
  <c r="I14" i="2"/>
  <c r="H14" i="2"/>
  <c r="G14" i="2"/>
  <c r="F14" i="2"/>
  <c r="E14" i="2"/>
  <c r="D14" i="2"/>
  <c r="C14" i="2"/>
  <c r="B14" i="2"/>
  <c r="N13" i="2"/>
  <c r="N12" i="2"/>
  <c r="N11" i="2"/>
  <c r="N10" i="2"/>
  <c r="N9" i="2"/>
  <c r="N8" i="2"/>
  <c r="N7" i="2"/>
  <c r="N6" i="2"/>
  <c r="N5" i="2"/>
  <c r="N4" i="2"/>
  <c r="M3" i="2"/>
  <c r="L3" i="2"/>
  <c r="K3" i="2"/>
  <c r="J3" i="2"/>
  <c r="I3" i="2"/>
  <c r="H3" i="2"/>
  <c r="G3" i="2"/>
  <c r="F3" i="2"/>
  <c r="E3" i="2"/>
  <c r="D3" i="2"/>
  <c r="C3" i="2"/>
  <c r="B3" i="2"/>
  <c r="Z13" i="3" l="1"/>
  <c r="X13" i="3"/>
  <c r="AX14" i="3"/>
  <c r="AS14" i="3"/>
  <c r="AY14" i="3" s="1"/>
  <c r="AU15" i="3"/>
  <c r="J3" i="4"/>
  <c r="B58" i="2"/>
  <c r="N3" i="2"/>
  <c r="N26" i="2"/>
  <c r="L58" i="2"/>
  <c r="N34" i="2"/>
  <c r="AY17" i="3"/>
  <c r="N14" i="2"/>
  <c r="N55" i="2"/>
  <c r="N51" i="2" s="1"/>
  <c r="E58" i="2"/>
  <c r="G58" i="2"/>
  <c r="I58" i="2"/>
  <c r="K58" i="2"/>
  <c r="M58" i="2"/>
  <c r="N62" i="2"/>
  <c r="N61" i="2"/>
  <c r="N25" i="2"/>
  <c r="O76" i="2"/>
  <c r="O78" i="2" s="1"/>
  <c r="C58" i="2"/>
  <c r="P6" i="3"/>
  <c r="S6" i="3" s="1"/>
  <c r="V6" i="3" s="1"/>
  <c r="Y6" i="3" s="1"/>
  <c r="AB6" i="3" s="1"/>
  <c r="AE6" i="3" s="1"/>
  <c r="AH6" i="3" s="1"/>
  <c r="AK6" i="3" s="1"/>
  <c r="AN6" i="3" s="1"/>
  <c r="AQ6" i="3" s="1"/>
  <c r="AT6" i="3" s="1"/>
  <c r="AW6" i="3" s="1"/>
  <c r="P8" i="3"/>
  <c r="S8" i="3" s="1"/>
  <c r="V8" i="3" s="1"/>
  <c r="Y8" i="3" s="1"/>
  <c r="AB8" i="3" s="1"/>
  <c r="AE8" i="3" s="1"/>
  <c r="AH8" i="3" s="1"/>
  <c r="AK8" i="3" s="1"/>
  <c r="AN8" i="3" s="1"/>
  <c r="AQ8" i="3" s="1"/>
  <c r="AT8" i="3" s="1"/>
  <c r="AW8" i="3" s="1"/>
  <c r="H51" i="2"/>
  <c r="N63" i="2"/>
  <c r="P5" i="3"/>
  <c r="P7" i="3"/>
  <c r="P9" i="3"/>
  <c r="AZ10" i="3"/>
  <c r="P12" i="3"/>
  <c r="AY18" i="3"/>
  <c r="AC13" i="3" l="1"/>
  <c r="AA13" i="3"/>
  <c r="AV15" i="3"/>
  <c r="AY15" i="3" s="1"/>
  <c r="AX15" i="3"/>
  <c r="AZ8" i="3"/>
  <c r="N58" i="2"/>
  <c r="S12" i="3"/>
  <c r="V12" i="3" s="1"/>
  <c r="Y12" i="3" s="1"/>
  <c r="AB12" i="3" s="1"/>
  <c r="AE12" i="3" s="1"/>
  <c r="AH12" i="3" s="1"/>
  <c r="AK12" i="3" s="1"/>
  <c r="AN12" i="3" s="1"/>
  <c r="AQ12" i="3" s="1"/>
  <c r="AT12" i="3" s="1"/>
  <c r="AW12" i="3" s="1"/>
  <c r="AZ12" i="3" s="1"/>
  <c r="S7" i="3"/>
  <c r="V7" i="3" s="1"/>
  <c r="Y7" i="3" s="1"/>
  <c r="AB7" i="3" s="1"/>
  <c r="AE7" i="3" s="1"/>
  <c r="AH7" i="3" s="1"/>
  <c r="AK7" i="3" s="1"/>
  <c r="AN7" i="3" s="1"/>
  <c r="AQ7" i="3" s="1"/>
  <c r="AT7" i="3" s="1"/>
  <c r="AW7" i="3" s="1"/>
  <c r="S5" i="3"/>
  <c r="V5" i="3" s="1"/>
  <c r="Y5" i="3" s="1"/>
  <c r="AB5" i="3" s="1"/>
  <c r="AE5" i="3" s="1"/>
  <c r="AH5" i="3" s="1"/>
  <c r="AK5" i="3" s="1"/>
  <c r="AN5" i="3" s="1"/>
  <c r="AQ5" i="3" s="1"/>
  <c r="AT5" i="3" s="1"/>
  <c r="AW5" i="3" s="1"/>
  <c r="S9" i="3"/>
  <c r="V9" i="3" s="1"/>
  <c r="Y9" i="3" s="1"/>
  <c r="AB9" i="3" s="1"/>
  <c r="AE9" i="3" s="1"/>
  <c r="AH9" i="3" s="1"/>
  <c r="AK9" i="3" s="1"/>
  <c r="AN9" i="3" s="1"/>
  <c r="AQ9" i="3" s="1"/>
  <c r="AT9" i="3" s="1"/>
  <c r="AW9" i="3" s="1"/>
  <c r="AZ6" i="3"/>
  <c r="AD13" i="3" l="1"/>
  <c r="AF13" i="3"/>
  <c r="AZ5" i="3"/>
  <c r="AZ7" i="3"/>
  <c r="P4" i="3"/>
  <c r="Q8" i="3"/>
  <c r="R8" i="3" s="1"/>
  <c r="Q6" i="3"/>
  <c r="R6" i="3" s="1"/>
  <c r="AZ9" i="3"/>
  <c r="Q5" i="3"/>
  <c r="R5" i="3" s="1"/>
  <c r="Q10" i="3"/>
  <c r="R10" i="3" s="1"/>
  <c r="AG13" i="3" l="1"/>
  <c r="AI13" i="3"/>
  <c r="Q7" i="3"/>
  <c r="R7" i="3" s="1"/>
  <c r="T10" i="3"/>
  <c r="U10" i="3" s="1"/>
  <c r="T5" i="3"/>
  <c r="U5" i="3" s="1"/>
  <c r="Q12" i="3"/>
  <c r="R12" i="3" s="1"/>
  <c r="Q9" i="3"/>
  <c r="R9" i="3" s="1"/>
  <c r="T8" i="3"/>
  <c r="U8" i="3" s="1"/>
  <c r="B22" i="2"/>
  <c r="Q4" i="3"/>
  <c r="R4" i="3" s="1"/>
  <c r="P19" i="3"/>
  <c r="B24" i="2" s="1"/>
  <c r="S4" i="3"/>
  <c r="T6" i="3"/>
  <c r="U6" i="3" s="1"/>
  <c r="Q11" i="3"/>
  <c r="R11" i="3" s="1"/>
  <c r="AJ13" i="3" l="1"/>
  <c r="AL13" i="3"/>
  <c r="T9" i="3"/>
  <c r="U9" i="3" s="1"/>
  <c r="T11" i="3"/>
  <c r="U11" i="3" s="1"/>
  <c r="X6" i="3"/>
  <c r="S19" i="3"/>
  <c r="C24" i="2" s="1"/>
  <c r="V4" i="3"/>
  <c r="C22" i="2"/>
  <c r="T4" i="3"/>
  <c r="U4" i="3" s="1"/>
  <c r="X8" i="3"/>
  <c r="X5" i="3"/>
  <c r="X10" i="3"/>
  <c r="B23" i="2"/>
  <c r="T12" i="3"/>
  <c r="U12" i="3" s="1"/>
  <c r="T7" i="3"/>
  <c r="U7" i="3" s="1"/>
  <c r="AM13" i="3" l="1"/>
  <c r="AO13" i="3"/>
  <c r="C23" i="2"/>
  <c r="C21" i="2" s="1"/>
  <c r="C20" i="2" s="1"/>
  <c r="C76" i="2" s="1"/>
  <c r="C78" i="2" s="1"/>
  <c r="V19" i="3"/>
  <c r="D24" i="2" s="1"/>
  <c r="Y4" i="3"/>
  <c r="Z6" i="3"/>
  <c r="AA6" i="3" s="1"/>
  <c r="X11" i="3"/>
  <c r="X7" i="3"/>
  <c r="W12" i="3"/>
  <c r="X12" i="3" s="1"/>
  <c r="Z10" i="3"/>
  <c r="AA10" i="3" s="1"/>
  <c r="Z5" i="3"/>
  <c r="AA5" i="3" s="1"/>
  <c r="B21" i="2"/>
  <c r="B20" i="2" s="1"/>
  <c r="B76" i="2" s="1"/>
  <c r="B78" i="2" s="1"/>
  <c r="Z8" i="3"/>
  <c r="AA8" i="3" s="1"/>
  <c r="D22" i="2"/>
  <c r="X4" i="3"/>
  <c r="W9" i="3"/>
  <c r="X9" i="3" s="1"/>
  <c r="AP13" i="3" l="1"/>
  <c r="AR13" i="3"/>
  <c r="Z9" i="3"/>
  <c r="AA9" i="3" s="1"/>
  <c r="D23" i="2"/>
  <c r="D21" i="2" s="1"/>
  <c r="D20" i="2" s="1"/>
  <c r="D76" i="2" s="1"/>
  <c r="D78" i="2" s="1"/>
  <c r="AC5" i="3"/>
  <c r="AD5" i="3" s="1"/>
  <c r="Z12" i="3"/>
  <c r="AA12" i="3" s="1"/>
  <c r="Z7" i="3"/>
  <c r="AA7" i="3" s="1"/>
  <c r="Z11" i="3"/>
  <c r="AA11" i="3" s="1"/>
  <c r="AC6" i="3"/>
  <c r="AD6" i="3" s="1"/>
  <c r="Y19" i="3"/>
  <c r="E24" i="2" s="1"/>
  <c r="AB4" i="3"/>
  <c r="E22" i="2"/>
  <c r="Z4" i="3"/>
  <c r="AA4" i="3" s="1"/>
  <c r="AC8" i="3"/>
  <c r="AD8" i="3" s="1"/>
  <c r="AC10" i="3"/>
  <c r="AD10" i="3" s="1"/>
  <c r="AS13" i="3" l="1"/>
  <c r="AU13" i="3"/>
  <c r="E23" i="2"/>
  <c r="E21" i="2" s="1"/>
  <c r="E20" i="2" s="1"/>
  <c r="E76" i="2" s="1"/>
  <c r="E78" i="2" s="1"/>
  <c r="F22" i="2"/>
  <c r="AC4" i="3"/>
  <c r="AD4" i="3" s="1"/>
  <c r="AB19" i="3"/>
  <c r="F24" i="2" s="1"/>
  <c r="AE4" i="3"/>
  <c r="AF6" i="3"/>
  <c r="AC11" i="3"/>
  <c r="AD11" i="3" s="1"/>
  <c r="AC7" i="3"/>
  <c r="AD7" i="3" s="1"/>
  <c r="AC12" i="3"/>
  <c r="AD12" i="3" s="1"/>
  <c r="AF5" i="3"/>
  <c r="AC9" i="3"/>
  <c r="AD9" i="3" s="1"/>
  <c r="AF10" i="3"/>
  <c r="AF8" i="3"/>
  <c r="AY13" i="3" l="1"/>
  <c r="AV13" i="3"/>
  <c r="AX13" i="3"/>
  <c r="AI10" i="3"/>
  <c r="AG10" i="3"/>
  <c r="AG8" i="3"/>
  <c r="AI8" i="3"/>
  <c r="AG6" i="3"/>
  <c r="AI6" i="3"/>
  <c r="AI5" i="3"/>
  <c r="AG5" i="3"/>
  <c r="AE19" i="3"/>
  <c r="G24" i="2" s="1"/>
  <c r="AH4" i="3"/>
  <c r="G22" i="2"/>
  <c r="AF4" i="3"/>
  <c r="AF7" i="3"/>
  <c r="AF9" i="3"/>
  <c r="AF11" i="3"/>
  <c r="F23" i="2"/>
  <c r="F21" i="2" s="1"/>
  <c r="F20" i="2" s="1"/>
  <c r="F76" i="2" s="1"/>
  <c r="F78" i="2" s="1"/>
  <c r="AG7" i="3" l="1"/>
  <c r="AI7" i="3"/>
  <c r="AL5" i="3"/>
  <c r="AJ5" i="3"/>
  <c r="AL6" i="3"/>
  <c r="AJ6" i="3"/>
  <c r="AJ8" i="3"/>
  <c r="AL8" i="3"/>
  <c r="AI9" i="3"/>
  <c r="AG9" i="3"/>
  <c r="AI4" i="3"/>
  <c r="AG4" i="3"/>
  <c r="AI11" i="3"/>
  <c r="AG11" i="3"/>
  <c r="AI12" i="3"/>
  <c r="AG12" i="3"/>
  <c r="AJ10" i="3"/>
  <c r="AL10" i="3"/>
  <c r="H22" i="2"/>
  <c r="AH19" i="3"/>
  <c r="H24" i="2" s="1"/>
  <c r="AK4" i="3"/>
  <c r="G23" i="2"/>
  <c r="G21" i="2" s="1"/>
  <c r="G20" i="2" s="1"/>
  <c r="G76" i="2" s="1"/>
  <c r="G78" i="2" s="1"/>
  <c r="AM5" i="3" l="1"/>
  <c r="AO5" i="3"/>
  <c r="AP5" i="3" s="1"/>
  <c r="AM8" i="3"/>
  <c r="AO8" i="3"/>
  <c r="AM6" i="3"/>
  <c r="AO6" i="3"/>
  <c r="AP6" i="3" s="1"/>
  <c r="AM10" i="3"/>
  <c r="AO10" i="3"/>
  <c r="AP10" i="3" s="1"/>
  <c r="AJ11" i="3"/>
  <c r="AL11" i="3"/>
  <c r="AJ7" i="3"/>
  <c r="AL7" i="3"/>
  <c r="AL12" i="3"/>
  <c r="AJ12" i="3"/>
  <c r="AL4" i="3"/>
  <c r="AJ4" i="3"/>
  <c r="AL9" i="3"/>
  <c r="AJ9" i="3"/>
  <c r="H23" i="2"/>
  <c r="H21" i="2" s="1"/>
  <c r="H20" i="2" s="1"/>
  <c r="H76" i="2" s="1"/>
  <c r="H78" i="2" s="1"/>
  <c r="AK19" i="3"/>
  <c r="I24" i="2" s="1"/>
  <c r="AN4" i="3"/>
  <c r="I22" i="2"/>
  <c r="AP8" i="3"/>
  <c r="AM4" i="3" l="1"/>
  <c r="AO4" i="3"/>
  <c r="AM7" i="3"/>
  <c r="AO7" i="3"/>
  <c r="AM11" i="3"/>
  <c r="AO11" i="3"/>
  <c r="AP11" i="3" s="1"/>
  <c r="AM12" i="3"/>
  <c r="AO12" i="3"/>
  <c r="AP12" i="3" s="1"/>
  <c r="AM9" i="3"/>
  <c r="AO9" i="3"/>
  <c r="AR8" i="3"/>
  <c r="AS8" i="3" s="1"/>
  <c r="I23" i="2"/>
  <c r="I21" i="2" s="1"/>
  <c r="I20" i="2" s="1"/>
  <c r="I76" i="2" s="1"/>
  <c r="I78" i="2" s="1"/>
  <c r="AP7" i="3"/>
  <c r="AR10" i="3"/>
  <c r="AS10" i="3" s="1"/>
  <c r="J22" i="2"/>
  <c r="AN19" i="3"/>
  <c r="J24" i="2" s="1"/>
  <c r="AQ4" i="3"/>
  <c r="AR6" i="3"/>
  <c r="AS6" i="3" s="1"/>
  <c r="AP9" i="3"/>
  <c r="AR5" i="3"/>
  <c r="AS5" i="3" s="1"/>
  <c r="J23" i="2" l="1"/>
  <c r="J21" i="2" s="1"/>
  <c r="J20" i="2" s="1"/>
  <c r="J76" i="2" s="1"/>
  <c r="AP4" i="3"/>
  <c r="K22" i="2"/>
  <c r="AR11" i="3"/>
  <c r="AS11" i="3" s="1"/>
  <c r="AU10" i="3"/>
  <c r="AV10" i="3" s="1"/>
  <c r="AR12" i="3"/>
  <c r="AS12" i="3" s="1"/>
  <c r="AR7" i="3"/>
  <c r="AS7" i="3" s="1"/>
  <c r="AU5" i="3"/>
  <c r="AV5" i="3" s="1"/>
  <c r="AR9" i="3"/>
  <c r="AS9" i="3" s="1"/>
  <c r="AU6" i="3"/>
  <c r="AV6" i="3" s="1"/>
  <c r="AQ19" i="3"/>
  <c r="K24" i="2" s="1"/>
  <c r="AT4" i="3"/>
  <c r="AR4" i="3"/>
  <c r="AX10" i="3"/>
  <c r="AU8" i="3"/>
  <c r="AV8" i="3" s="1"/>
  <c r="AX5" i="3" l="1"/>
  <c r="AS4" i="3"/>
  <c r="AS19" i="3" s="1"/>
  <c r="AR19" i="3"/>
  <c r="L22" i="2" s="1"/>
  <c r="AX8" i="3"/>
  <c r="AX6" i="3"/>
  <c r="AY10" i="3"/>
  <c r="K23" i="2"/>
  <c r="K21" i="2" s="1"/>
  <c r="K20" i="2" s="1"/>
  <c r="K76" i="2" s="1"/>
  <c r="K78" i="2" s="1"/>
  <c r="AY6" i="3"/>
  <c r="AY8" i="3"/>
  <c r="AY5" i="3"/>
  <c r="J78" i="2"/>
  <c r="AU4" i="3"/>
  <c r="AT19" i="3"/>
  <c r="L24" i="2" s="1"/>
  <c r="AW4" i="3"/>
  <c r="AU9" i="3"/>
  <c r="AV9" i="3" s="1"/>
  <c r="AU7" i="3"/>
  <c r="AV7" i="3" s="1"/>
  <c r="AU12" i="3"/>
  <c r="AV12" i="3" s="1"/>
  <c r="AU11" i="3"/>
  <c r="AV11" i="3" s="1"/>
  <c r="AU19" i="3" l="1"/>
  <c r="M22" i="2" s="1"/>
  <c r="AX4" i="3"/>
  <c r="AV4" i="3"/>
  <c r="AV19" i="3" s="1"/>
  <c r="AX11" i="3"/>
  <c r="AY12" i="3"/>
  <c r="AY11" i="3"/>
  <c r="AX12" i="3"/>
  <c r="L23" i="2"/>
  <c r="L21" i="2" s="1"/>
  <c r="L20" i="2" s="1"/>
  <c r="L76" i="2" s="1"/>
  <c r="L78" i="2" s="1"/>
  <c r="AY7" i="3"/>
  <c r="AX7" i="3"/>
  <c r="AY9" i="3"/>
  <c r="AX9" i="3"/>
  <c r="AW19" i="3"/>
  <c r="M24" i="2" s="1"/>
  <c r="N24" i="2" s="1"/>
  <c r="AZ4" i="3"/>
  <c r="M23" i="2" l="1"/>
  <c r="N23" i="2" s="1"/>
  <c r="N22" i="2"/>
  <c r="AX19" i="3"/>
  <c r="AZ19" i="3"/>
  <c r="AY4" i="3"/>
  <c r="M21" i="2" l="1"/>
  <c r="M20" i="2" s="1"/>
  <c r="M76" i="2" s="1"/>
  <c r="M78" i="2" s="1"/>
  <c r="N21" i="2"/>
  <c r="N20" i="2" s="1"/>
  <c r="N76" i="2" s="1"/>
  <c r="N78" i="2" s="1"/>
  <c r="AY19" i="3"/>
</calcChain>
</file>

<file path=xl/sharedStrings.xml><?xml version="1.0" encoding="utf-8"?>
<sst xmlns="http://schemas.openxmlformats.org/spreadsheetml/2006/main" count="305" uniqueCount="139">
  <si>
    <t>Érdi Vizisport Kft. üzleti terv</t>
  </si>
  <si>
    <t>I – XII. Hó</t>
  </si>
  <si>
    <t>Árbevétel</t>
  </si>
  <si>
    <t>Tankerülettől kapott bevétel szerződés alapján</t>
  </si>
  <si>
    <t>MÚSZ támogatás</t>
  </si>
  <si>
    <t>MÚSZ célzott támogatás (csak meghatározott célra fordítható)</t>
  </si>
  <si>
    <t>Tanfolyamok díja (szülők által fizetett szolgáltatási díj)</t>
  </si>
  <si>
    <t>Versenyzői hozzájárulás</t>
  </si>
  <si>
    <t>Versenyekből származó árbevétel (nevezési díjak)</t>
  </si>
  <si>
    <t>Szponzori támogatás</t>
  </si>
  <si>
    <t>Egyéb támogatás</t>
  </si>
  <si>
    <t>Egyéb bevétel (a fentiek közül egyik kategóriába sem tartozó)</t>
  </si>
  <si>
    <t>Szolgáltatással összefüggő közvetlen ktg-ek</t>
  </si>
  <si>
    <t>Versenyzők pálya bérlete</t>
  </si>
  <si>
    <t>Oktatás pályabérlete</t>
  </si>
  <si>
    <t>Egyéb közvetlen költségek</t>
  </si>
  <si>
    <t>Busz Klik-es úszás</t>
  </si>
  <si>
    <t>Gyúró</t>
  </si>
  <si>
    <t>Személyi jellegű összesen</t>
  </si>
  <si>
    <t>Személyi költségek</t>
  </si>
  <si>
    <t>Alapbér</t>
  </si>
  <si>
    <t>Járulék</t>
  </si>
  <si>
    <t>Számlás személyi</t>
  </si>
  <si>
    <t>Bónusz, jutalom</t>
  </si>
  <si>
    <t>Egyéb személyi jellegű</t>
  </si>
  <si>
    <t>Kiküldetési díjak</t>
  </si>
  <si>
    <t>"Cafeteria"</t>
  </si>
  <si>
    <t>Munkatársak jutalmazása / ösztönzése</t>
  </si>
  <si>
    <t>Irodai ellátások ktg-ei</t>
  </si>
  <si>
    <t>Reprezentáció / vendéglátás</t>
  </si>
  <si>
    <t>Munkaruha, védőfelszerelés</t>
  </si>
  <si>
    <t>Oktatások, továbbképzések díjai</t>
  </si>
  <si>
    <t>Működési költségek</t>
  </si>
  <si>
    <t>Irodabérlet</t>
  </si>
  <si>
    <t>Rezsi (villany, gáz, fűtés, stb.)</t>
  </si>
  <si>
    <t>Autóbérlet (kisbusz(ok) bérleti díja)</t>
  </si>
  <si>
    <t>Autófenntartási ktg-ek (minden, ami nem üzemanyag)</t>
  </si>
  <si>
    <t>Üzemanyag</t>
  </si>
  <si>
    <t>Internet / Telefon / Posta</t>
  </si>
  <si>
    <t>Iroda fenntartás (irodaszerek, stb.)</t>
  </si>
  <si>
    <t>Munkaegészségügy / Munkavédelem</t>
  </si>
  <si>
    <t>Jogi tanácsadás</t>
  </si>
  <si>
    <t>Könyvelés, számlázás</t>
  </si>
  <si>
    <t>Könyvvizsgálat</t>
  </si>
  <si>
    <t>Banki ktg-ek</t>
  </si>
  <si>
    <t>HR szolgáltatás</t>
  </si>
  <si>
    <t>Egyéb szakértői díjak</t>
  </si>
  <si>
    <t>Biztosítások</t>
  </si>
  <si>
    <t>Általános üzletviteli tartalék</t>
  </si>
  <si>
    <t>Oktatással összefüggő speciális költségek</t>
  </si>
  <si>
    <t>Tábor étkezés</t>
  </si>
  <si>
    <t>Tábor pályabérlet</t>
  </si>
  <si>
    <t>Tábor iskola bérlet</t>
  </si>
  <si>
    <t>Tábor felügyelők</t>
  </si>
  <si>
    <t>Egyéb 1</t>
  </si>
  <si>
    <t>Egyéb 2</t>
  </si>
  <si>
    <t>Versenysporttal kapcsolatos speciális költségek</t>
  </si>
  <si>
    <t xml:space="preserve">Formaruha </t>
  </si>
  <si>
    <t>Egyen-felszerelés (táska, stb.)</t>
  </si>
  <si>
    <t>Edzőtáborok költségei</t>
  </si>
  <si>
    <t>Versenyek költségei</t>
  </si>
  <si>
    <t>Beruházások, egyéb költségek</t>
  </si>
  <si>
    <t>Beruházási igények (nem IT jellegű)</t>
  </si>
  <si>
    <t>Beruházás, IT jellegű</t>
  </si>
  <si>
    <t>Egyéb szakmai tevékenységek költségei</t>
  </si>
  <si>
    <t>Előfizetés (Újság, stb.)</t>
  </si>
  <si>
    <t>Szervezeti tagsági díjak</t>
  </si>
  <si>
    <t>Karácsonyi party gyerekeknek</t>
  </si>
  <si>
    <t>Csapatépítő dolgozóknak</t>
  </si>
  <si>
    <t>Adók, illetékek</t>
  </si>
  <si>
    <t>Adók (HIPA)</t>
  </si>
  <si>
    <t>Illetékek</t>
  </si>
  <si>
    <t>Értékcsökkenési leírás</t>
  </si>
  <si>
    <t>Összes költség és ráfordítás</t>
  </si>
  <si>
    <t>Eredmény</t>
  </si>
  <si>
    <t xml:space="preserve"> </t>
  </si>
  <si>
    <t>Szeptember</t>
  </si>
  <si>
    <t>Október</t>
  </si>
  <si>
    <t>November</t>
  </si>
  <si>
    <t>December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</si>
  <si>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</si>
  <si>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</si>
  <si>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</si>
  <si>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</si>
  <si>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</si>
  <si>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</si>
  <si>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</si>
  <si>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</si>
  <si>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Megjegyzés</t>
  </si>
  <si>
    <t>kérjük beírni 6</t>
  </si>
  <si>
    <t>Dolgozók juttatásai</t>
  </si>
  <si>
    <t>Bruttó bér</t>
  </si>
  <si>
    <t>Járulékok</t>
  </si>
  <si>
    <t>Vállalkozói díj</t>
  </si>
  <si>
    <t>Dolgozó 1</t>
  </si>
  <si>
    <t>Dolgozó 2</t>
  </si>
  <si>
    <t>Dolgozó 3</t>
  </si>
  <si>
    <t>Dolgozó 4</t>
  </si>
  <si>
    <t>Dolgozó 5</t>
  </si>
  <si>
    <t>Dolgozó 6</t>
  </si>
  <si>
    <t>Dolgozó 7</t>
  </si>
  <si>
    <t>Dolgozó 8</t>
  </si>
  <si>
    <t>Dolgozó 9</t>
  </si>
  <si>
    <t>Versenyzők juttatásai</t>
  </si>
  <si>
    <t>Összesen</t>
  </si>
  <si>
    <t>Időpont</t>
  </si>
  <si>
    <t>Év+hó</t>
  </si>
  <si>
    <t>Típus</t>
  </si>
  <si>
    <t>Helyszín</t>
  </si>
  <si>
    <t>Fő</t>
  </si>
  <si>
    <t>Szállás</t>
  </si>
  <si>
    <t>Étkezés</t>
  </si>
  <si>
    <t>Nevezési díj</t>
  </si>
  <si>
    <t>Egyéb költség</t>
  </si>
  <si>
    <t>verseny</t>
  </si>
  <si>
    <t>edzőtábor</t>
  </si>
  <si>
    <t>2022.02.06-02.19.</t>
  </si>
  <si>
    <t>Gyula?</t>
  </si>
  <si>
    <t>MUSZ költség</t>
  </si>
  <si>
    <t>2022.03.06-03.26.</t>
  </si>
  <si>
    <t>Kanári-szigetek</t>
  </si>
  <si>
    <t>3 fő MUSZ költség</t>
  </si>
  <si>
    <t>Veszprém vagy Gyula vagy egyéb helyszín</t>
  </si>
  <si>
    <t>Az IFI Ob és IFI EB időpontjától függően</t>
  </si>
  <si>
    <t>Az IFI Ob és IFI EB időpontjától függően V-VI. hó</t>
  </si>
  <si>
    <t>IFI EB</t>
  </si>
  <si>
    <t>Egyéb bevétel (nyári tábor)</t>
  </si>
  <si>
    <t>2022</t>
  </si>
  <si>
    <t>Összesen 2022</t>
  </si>
  <si>
    <t>Tábor egyéb programok</t>
  </si>
  <si>
    <t>Dolgozó 10</t>
  </si>
  <si>
    <t>Dolgozó 11</t>
  </si>
  <si>
    <t>Úszásoktatás bevétele megbízási szerződés alapján</t>
  </si>
  <si>
    <t>B2 csoport</t>
  </si>
  <si>
    <t>2022 06.26-07.02.</t>
  </si>
  <si>
    <t>B1 csoport</t>
  </si>
  <si>
    <t>2022 07.03-07.09</t>
  </si>
  <si>
    <t>Gyula</t>
  </si>
  <si>
    <t>Dolgozó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</si>
</sst>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sz val="12"/>
      <color rgb="FF5B277D"/>
      <name val="Calibri"/>
      <family val="2"/>
      <charset val="1"/>
    </font>
    <font>
      <sz val="12"/>
      <color rgb="FF009900"/>
      <name val="Calibri"/>
      <family val="2"/>
      <charset val="1"/>
    </font>
    <font>
      <sz val="12"/>
      <color rgb="FFFF0000"/>
      <name val="Calibri"/>
      <family val="2"/>
      <charset val="1"/>
    </font>
    <font>
      <sz val="12"/>
      <color rgb="FF00A933"/>
      <name val="Calibri"/>
      <family val="2"/>
      <charset val="1"/>
    </font>
    <font>
      <sz val="12"/>
      <color rgb="FF00CC00"/>
      <name val="Calibri"/>
      <family val="2"/>
      <charset val="1"/>
    </font>
    <font>
      <sz val="12"/>
      <color rgb="FF8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1"/>
    </font>
    <font>
      <sz val="8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B4C7DC"/>
        <bgColor rgb="FFBFBFBF"/>
      </patternFill>
    </fill>
    <fill>
      <patternFill patternType="solid">
        <fgColor rgb="FFDDE8CB"/>
        <bgColor rgb="FFD9E2F3"/>
      </patternFill>
    </fill>
    <fill>
      <patternFill patternType="solid">
        <fgColor rgb="FF002060"/>
        <bgColor rgb="FF000080"/>
      </patternFill>
    </fill>
    <fill>
      <patternFill patternType="solid">
        <fgColor rgb="FF93C47D"/>
        <bgColor rgb="FFBFBFBF"/>
      </patternFill>
    </fill>
    <fill>
      <patternFill patternType="solid">
        <fgColor rgb="FF8EAADB"/>
        <bgColor rgb="FF8FAADC"/>
      </patternFill>
    </fill>
    <fill>
      <patternFill patternType="solid">
        <fgColor rgb="FFD9E2F3"/>
        <bgColor rgb="FFDEEBF7"/>
      </patternFill>
    </fill>
    <fill>
      <patternFill patternType="solid">
        <fgColor rgb="FFC00000"/>
        <bgColor rgb="FFFF0000"/>
      </patternFill>
    </fill>
    <fill>
      <patternFill patternType="solid">
        <fgColor rgb="FF8FAADC"/>
        <bgColor rgb="FF8EAADB"/>
      </patternFill>
    </fill>
    <fill>
      <patternFill patternType="solid">
        <fgColor rgb="FFDEEBF7"/>
        <bgColor rgb="FFD9E2F3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rgb="FFBFBFBF"/>
      </left>
      <right style="hair">
        <color rgb="FFBFBFBF"/>
      </right>
      <top/>
      <bottom/>
      <diagonal/>
    </border>
    <border>
      <left style="hair">
        <color rgb="FFBFBFBF"/>
      </left>
      <right/>
      <top/>
      <bottom/>
      <diagonal/>
    </border>
    <border>
      <left/>
      <right style="hair">
        <color rgb="FFBFBFBF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3" borderId="0" xfId="0" applyFill="1"/>
    <xf numFmtId="0" fontId="2" fillId="3" borderId="0" xfId="0" applyFont="1" applyFill="1" applyBorder="1" applyAlignment="1">
      <alignment horizontal="center"/>
    </xf>
    <xf numFmtId="3" fontId="3" fillId="0" borderId="0" xfId="0" applyNumberFormat="1" applyFont="1"/>
    <xf numFmtId="3" fontId="2" fillId="3" borderId="0" xfId="0" applyNumberFormat="1" applyFont="1" applyFill="1" applyBorder="1" applyAlignment="1">
      <alignment horizontal="center"/>
    </xf>
    <xf numFmtId="3" fontId="2" fillId="5" borderId="0" xfId="0" applyNumberFormat="1" applyFont="1" applyFill="1" applyBorder="1" applyAlignment="1"/>
    <xf numFmtId="3" fontId="2" fillId="0" borderId="0" xfId="0" applyNumberFormat="1" applyFont="1" applyAlignment="1"/>
    <xf numFmtId="3" fontId="0" fillId="0" borderId="0" xfId="0" applyNumberFormat="1" applyFont="1" applyAlignment="1"/>
    <xf numFmtId="3" fontId="2" fillId="3" borderId="0" xfId="0" applyNumberFormat="1" applyFont="1" applyFill="1" applyAlignment="1"/>
    <xf numFmtId="3" fontId="2" fillId="6" borderId="0" xfId="0" applyNumberFormat="1" applyFont="1" applyFill="1" applyBorder="1" applyAlignment="1"/>
    <xf numFmtId="3" fontId="2" fillId="7" borderId="0" xfId="0" applyNumberFormat="1" applyFont="1" applyFill="1" applyBorder="1" applyAlignment="1"/>
    <xf numFmtId="3" fontId="4" fillId="0" borderId="0" xfId="0" applyNumberFormat="1" applyFont="1" applyAlignment="1"/>
    <xf numFmtId="3" fontId="1" fillId="4" borderId="0" xfId="0" applyNumberFormat="1" applyFont="1" applyFill="1" applyBorder="1" applyAlignment="1"/>
    <xf numFmtId="3" fontId="1" fillId="8" borderId="0" xfId="0" applyNumberFormat="1" applyFont="1" applyFill="1" applyBorder="1" applyAlignment="1"/>
    <xf numFmtId="3" fontId="1" fillId="3" borderId="0" xfId="0" applyNumberFormat="1" applyFont="1" applyFill="1" applyBorder="1" applyAlignment="1">
      <alignment horizontal="center"/>
    </xf>
    <xf numFmtId="3" fontId="1" fillId="4" borderId="0" xfId="0" applyNumberFormat="1" applyFont="1" applyFill="1" applyBorder="1" applyAlignment="1">
      <alignment horizontal="center"/>
    </xf>
    <xf numFmtId="3" fontId="5" fillId="0" borderId="0" xfId="0" applyNumberFormat="1" applyFont="1" applyAlignment="1"/>
    <xf numFmtId="3" fontId="6" fillId="0" borderId="0" xfId="0" applyNumberFormat="1" applyFont="1" applyAlignment="1"/>
    <xf numFmtId="3" fontId="0" fillId="0" borderId="0" xfId="0" applyNumberFormat="1" applyFont="1" applyAlignment="1">
      <alignment horizontal="right"/>
    </xf>
    <xf numFmtId="3" fontId="7" fillId="0" borderId="0" xfId="0" applyNumberFormat="1" applyFont="1" applyAlignment="1"/>
    <xf numFmtId="3" fontId="8" fillId="0" borderId="0" xfId="0" applyNumberFormat="1" applyFont="1" applyAlignment="1"/>
    <xf numFmtId="3" fontId="9" fillId="0" borderId="0" xfId="0" applyNumberFormat="1" applyFont="1" applyAlignment="1"/>
    <xf numFmtId="0" fontId="0" fillId="0" borderId="0" xfId="0" applyFont="1" applyAlignment="1"/>
    <xf numFmtId="0" fontId="10" fillId="3" borderId="1" xfId="0" applyFont="1" applyFill="1" applyBorder="1" applyAlignment="1">
      <alignment horizontal="center"/>
    </xf>
    <xf numFmtId="0" fontId="11" fillId="4" borderId="0" xfId="0" applyFont="1" applyFill="1" applyAlignment="1"/>
    <xf numFmtId="0" fontId="11" fillId="4" borderId="2" xfId="0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2" fillId="0" borderId="0" xfId="0" applyFont="1"/>
    <xf numFmtId="3" fontId="0" fillId="0" borderId="2" xfId="0" applyNumberFormat="1" applyFont="1" applyBorder="1" applyAlignment="1"/>
    <xf numFmtId="3" fontId="0" fillId="0" borderId="0" xfId="0" applyNumberFormat="1" applyFont="1" applyBorder="1" applyAlignment="1"/>
    <xf numFmtId="3" fontId="2" fillId="3" borderId="2" xfId="0" applyNumberFormat="1" applyFont="1" applyFill="1" applyBorder="1" applyAlignment="1"/>
    <xf numFmtId="3" fontId="0" fillId="0" borderId="3" xfId="0" applyNumberFormat="1" applyFont="1" applyBorder="1" applyAlignment="1"/>
    <xf numFmtId="0" fontId="13" fillId="10" borderId="0" xfId="0" applyFont="1" applyFill="1" applyAlignment="1"/>
    <xf numFmtId="3" fontId="13" fillId="10" borderId="2" xfId="0" applyNumberFormat="1" applyFont="1" applyFill="1" applyBorder="1" applyAlignme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2" borderId="4" xfId="0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0" fillId="0" borderId="2" xfId="0" applyNumberFormat="1" applyBorder="1"/>
    <xf numFmtId="0" fontId="0" fillId="0" borderId="0" xfId="0" applyAlignment="1">
      <alignment horizontal="center" wrapText="1"/>
    </xf>
    <xf numFmtId="0" fontId="0" fillId="11" borderId="5" xfId="0" applyFill="1" applyBorder="1" applyAlignment="1">
      <alignment wrapText="1"/>
    </xf>
    <xf numFmtId="0" fontId="14" fillId="11" borderId="5" xfId="0" applyFont="1" applyFill="1" applyBorder="1" applyAlignment="1">
      <alignment wrapText="1"/>
    </xf>
    <xf numFmtId="3" fontId="2" fillId="3" borderId="0" xfId="0" applyNumberFormat="1" applyFont="1" applyFill="1" applyBorder="1" applyAlignment="1"/>
    <xf numFmtId="3" fontId="1" fillId="4" borderId="0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0" fillId="9" borderId="2" xfId="0" applyFont="1" applyFill="1" applyBorder="1" applyAlignment="1">
      <alignment horizontal="center" vertical="center"/>
    </xf>
    <xf numFmtId="0" fontId="10" fillId="9" borderId="0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/>
    </xf>
    <xf numFmtId="0" fontId="10" fillId="9" borderId="0" xfId="0" applyFont="1" applyFill="1" applyBorder="1" applyAlignment="1">
      <alignment horizontal="center"/>
    </xf>
    <xf numFmtId="0" fontId="10" fillId="9" borderId="3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CC00"/>
      <rgbColor rgb="FF0000FF"/>
      <rgbColor rgb="FFFFFF00"/>
      <rgbColor rgb="FFFF00FF"/>
      <rgbColor rgb="FF00FFFF"/>
      <rgbColor rgb="FF800000"/>
      <rgbColor rgb="FF009900"/>
      <rgbColor rgb="FF000080"/>
      <rgbColor rgb="FF808000"/>
      <rgbColor rgb="FF800080"/>
      <rgbColor rgb="FF008080"/>
      <rgbColor rgb="FFBFBFBF"/>
      <rgbColor rgb="FF808080"/>
      <rgbColor rgb="FF8FAADC"/>
      <rgbColor rgb="FF993366"/>
      <rgbColor rgb="FFFFF5CE"/>
      <rgbColor rgb="FFDEEBF7"/>
      <rgbColor rgb="FF660066"/>
      <rgbColor rgb="FFFF8080"/>
      <rgbColor rgb="FF0066CC"/>
      <rgbColor rgb="FFB4C7DC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D9E2F3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3C47D"/>
      <rgbColor rgb="FFFFCC00"/>
      <rgbColor rgb="FFFF9900"/>
      <rgbColor rgb="FFFF6600"/>
      <rgbColor rgb="FF666699"/>
      <rgbColor rgb="FF8EAADB"/>
      <rgbColor rgb="FF002060"/>
      <rgbColor rgb="FF00A933"/>
      <rgbColor rgb="FF003300"/>
      <rgbColor rgb="FF333300"/>
      <rgbColor rgb="FF993300"/>
      <rgbColor rgb="FF993366"/>
      <rgbColor rgb="FF5B27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áblázat1" displayName="Táblázat1" ref="A2:M79" totalsRowShown="0">
  <autoFilter ref="A2:M79"/>
  <tableColumns count="13">
    <tableColumn id="1" name=" "/>
    <tableColumn id="6" name="Január"/>
    <tableColumn id="7" name="Február"/>
    <tableColumn id="8" name="Március"/>
    <tableColumn id="9" name="Április"/>
    <tableColumn id="10" name="Május"/>
    <tableColumn id="11" name="Június"/>
    <tableColumn id="12" name="Július"/>
    <tableColumn id="13" name="Augusztus"/>
    <tableColumn id="14" name="Szeptember2"/>
    <tableColumn id="15" name="Október2"/>
    <tableColumn id="16" name="November2"/>
    <tableColumn id="17" name="December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zoomScaleNormal="100" workbookViewId="0">
      <selection sqref="A1:B78"/>
    </sheetView>
  </sheetViews>
  <sheetFormatPr defaultColWidth="12.375" defaultRowHeight="15.75" x14ac:dyDescent="0.25"/>
  <cols>
    <col min="1" max="1" width="63.75" customWidth="1"/>
    <col min="2" max="2" width="19.75" style="1" customWidth="1"/>
    <col min="3" max="7" width="9.25" customWidth="1"/>
    <col min="1006" max="1022" width="10.5" customWidth="1"/>
  </cols>
  <sheetData>
    <row r="1" spans="1:7" ht="12.75" customHeight="1" x14ac:dyDescent="0.25">
      <c r="A1" s="47" t="s">
        <v>0</v>
      </c>
      <c r="B1" s="2">
        <v>2022</v>
      </c>
      <c r="C1" s="3"/>
      <c r="D1" s="3"/>
      <c r="E1" s="3"/>
      <c r="F1" s="3"/>
      <c r="G1" s="3"/>
    </row>
    <row r="2" spans="1:7" ht="15.75" customHeight="1" x14ac:dyDescent="0.25">
      <c r="A2" s="47"/>
      <c r="B2" s="4" t="s">
        <v>1</v>
      </c>
      <c r="C2" s="3"/>
      <c r="D2" s="3"/>
      <c r="E2" s="3"/>
      <c r="F2" s="3"/>
      <c r="G2" s="3"/>
    </row>
    <row r="3" spans="1:7" ht="15.75" customHeight="1" x14ac:dyDescent="0.25">
      <c r="A3" s="5" t="s">
        <v>2</v>
      </c>
      <c r="B3" s="5">
        <v>108350000</v>
      </c>
      <c r="C3" s="6"/>
      <c r="D3" s="6"/>
      <c r="E3" s="6"/>
      <c r="F3" s="6"/>
      <c r="G3" s="6"/>
    </row>
    <row r="4" spans="1:7" ht="15.75" customHeight="1" x14ac:dyDescent="0.25">
      <c r="A4" s="7" t="s">
        <v>132</v>
      </c>
      <c r="B4" s="8">
        <v>45600000</v>
      </c>
      <c r="C4" s="3"/>
      <c r="D4" s="3"/>
      <c r="E4" s="3"/>
      <c r="F4" s="3"/>
      <c r="G4" s="3"/>
    </row>
    <row r="5" spans="1:7" ht="15.75" customHeight="1" x14ac:dyDescent="0.25">
      <c r="A5" s="7" t="s">
        <v>3</v>
      </c>
      <c r="B5" s="8">
        <v>26200000</v>
      </c>
      <c r="C5" s="3"/>
      <c r="D5" s="3"/>
      <c r="E5" s="3"/>
      <c r="F5" s="3"/>
      <c r="G5" s="3"/>
    </row>
    <row r="6" spans="1:7" ht="15.75" customHeight="1" x14ac:dyDescent="0.25">
      <c r="A6" s="7" t="s">
        <v>4</v>
      </c>
      <c r="B6" s="8">
        <v>0</v>
      </c>
      <c r="C6" s="3"/>
      <c r="D6" s="3"/>
      <c r="E6" s="3"/>
      <c r="F6" s="3"/>
      <c r="G6" s="3"/>
    </row>
    <row r="7" spans="1:7" ht="15.75" customHeight="1" x14ac:dyDescent="0.25">
      <c r="A7" s="7" t="s">
        <v>5</v>
      </c>
      <c r="B7" s="8">
        <v>9500000</v>
      </c>
      <c r="C7" s="3"/>
      <c r="D7" s="3"/>
      <c r="E7" s="3"/>
      <c r="F7" s="3"/>
      <c r="G7" s="3"/>
    </row>
    <row r="8" spans="1:7" ht="15.75" customHeight="1" x14ac:dyDescent="0.25">
      <c r="A8" s="7" t="s">
        <v>6</v>
      </c>
      <c r="B8" s="8">
        <v>15750000</v>
      </c>
      <c r="C8" s="3"/>
      <c r="D8" s="3"/>
      <c r="E8" s="3"/>
      <c r="F8" s="3"/>
      <c r="G8" s="3"/>
    </row>
    <row r="9" spans="1:7" ht="15.75" customHeight="1" x14ac:dyDescent="0.25">
      <c r="A9" s="7" t="s">
        <v>7</v>
      </c>
      <c r="B9" s="8">
        <v>4800000</v>
      </c>
      <c r="C9" s="3"/>
      <c r="D9" s="3"/>
      <c r="E9" s="3"/>
      <c r="F9" s="3"/>
      <c r="G9" s="3"/>
    </row>
    <row r="10" spans="1:7" ht="15.75" customHeight="1" x14ac:dyDescent="0.25">
      <c r="A10" s="7" t="s">
        <v>8</v>
      </c>
      <c r="B10" s="8">
        <v>0</v>
      </c>
      <c r="C10" s="3"/>
      <c r="D10" s="3"/>
      <c r="E10" s="3"/>
      <c r="F10" s="3"/>
      <c r="G10" s="3"/>
    </row>
    <row r="11" spans="1:7" ht="15.75" customHeight="1" x14ac:dyDescent="0.25">
      <c r="A11" s="7" t="s">
        <v>9</v>
      </c>
      <c r="B11" s="8">
        <v>0</v>
      </c>
      <c r="C11" s="3"/>
      <c r="D11" s="3"/>
      <c r="E11" s="3"/>
      <c r="F11" s="3"/>
      <c r="G11" s="3"/>
    </row>
    <row r="12" spans="1:7" ht="15.75" customHeight="1" x14ac:dyDescent="0.25">
      <c r="A12" s="7" t="s">
        <v>10</v>
      </c>
      <c r="B12" s="8">
        <v>0</v>
      </c>
      <c r="C12" s="3"/>
      <c r="D12" s="3"/>
      <c r="E12" s="3"/>
      <c r="F12" s="3"/>
      <c r="G12" s="3"/>
    </row>
    <row r="13" spans="1:7" ht="15.75" customHeight="1" x14ac:dyDescent="0.25">
      <c r="A13" s="7" t="s">
        <v>11</v>
      </c>
      <c r="B13" s="8">
        <v>6500000</v>
      </c>
      <c r="C13" s="3"/>
      <c r="D13" s="3"/>
      <c r="E13" s="3"/>
      <c r="F13" s="3"/>
      <c r="G13" s="3"/>
    </row>
    <row r="14" spans="1:7" ht="15.75" customHeight="1" x14ac:dyDescent="0.25">
      <c r="A14" s="9" t="s">
        <v>12</v>
      </c>
      <c r="B14" s="9">
        <v>23800000</v>
      </c>
      <c r="C14" s="6"/>
      <c r="D14" s="6"/>
      <c r="E14" s="6"/>
      <c r="F14" s="6"/>
      <c r="G14" s="6"/>
    </row>
    <row r="15" spans="1:7" ht="15.75" customHeight="1" x14ac:dyDescent="0.25">
      <c r="A15" s="7" t="s">
        <v>13</v>
      </c>
      <c r="B15" s="8">
        <v>6000000</v>
      </c>
      <c r="C15" s="3"/>
      <c r="D15" s="3"/>
      <c r="E15" s="3"/>
      <c r="F15" s="3"/>
      <c r="G15" s="3"/>
    </row>
    <row r="16" spans="1:7" ht="15.75" customHeight="1" x14ac:dyDescent="0.25">
      <c r="A16" s="7" t="s">
        <v>14</v>
      </c>
      <c r="B16" s="8">
        <v>4800000</v>
      </c>
      <c r="C16" s="3"/>
      <c r="D16" s="3"/>
      <c r="E16" s="3"/>
      <c r="F16" s="3"/>
      <c r="G16" s="3"/>
    </row>
    <row r="17" spans="1:7" ht="15.75" customHeight="1" x14ac:dyDescent="0.25">
      <c r="A17" s="7" t="s">
        <v>15</v>
      </c>
      <c r="B17" s="8">
        <v>0</v>
      </c>
      <c r="C17" s="3"/>
      <c r="D17" s="3"/>
      <c r="E17" s="3"/>
      <c r="F17" s="3"/>
      <c r="G17" s="3"/>
    </row>
    <row r="18" spans="1:7" ht="15.75" customHeight="1" x14ac:dyDescent="0.25">
      <c r="A18" s="7" t="s">
        <v>16</v>
      </c>
      <c r="B18" s="8">
        <v>11200000</v>
      </c>
      <c r="C18" s="3"/>
      <c r="D18" s="3"/>
      <c r="E18" s="3"/>
      <c r="F18" s="3"/>
      <c r="G18" s="3"/>
    </row>
    <row r="19" spans="1:7" ht="15.75" customHeight="1" x14ac:dyDescent="0.25">
      <c r="A19" s="7" t="s">
        <v>17</v>
      </c>
      <c r="B19" s="8">
        <v>1800000</v>
      </c>
      <c r="C19" s="3"/>
      <c r="D19" s="3"/>
      <c r="E19" s="3"/>
      <c r="F19" s="3"/>
      <c r="G19" s="3"/>
    </row>
    <row r="20" spans="1:7" ht="15.75" customHeight="1" x14ac:dyDescent="0.25">
      <c r="A20" s="9" t="s">
        <v>18</v>
      </c>
      <c r="B20" s="9">
        <v>61984000</v>
      </c>
      <c r="C20" s="6"/>
      <c r="D20" s="6"/>
      <c r="E20" s="6"/>
      <c r="F20" s="6"/>
      <c r="G20" s="6"/>
    </row>
    <row r="21" spans="1:7" ht="15.75" customHeight="1" x14ac:dyDescent="0.25">
      <c r="A21" s="10" t="s">
        <v>19</v>
      </c>
      <c r="B21" s="10">
        <v>60384000</v>
      </c>
      <c r="C21" s="6"/>
      <c r="D21" s="6"/>
      <c r="E21" s="6"/>
      <c r="F21" s="6"/>
      <c r="G21" s="6"/>
    </row>
    <row r="22" spans="1:7" ht="15.75" customHeight="1" x14ac:dyDescent="0.25">
      <c r="A22" s="7" t="s">
        <v>20</v>
      </c>
      <c r="B22" s="8">
        <v>48160000</v>
      </c>
      <c r="C22" s="3"/>
      <c r="D22" s="3"/>
      <c r="E22" s="3"/>
      <c r="F22" s="3"/>
      <c r="G22" s="3"/>
    </row>
    <row r="23" spans="1:7" ht="15.75" customHeight="1" x14ac:dyDescent="0.25">
      <c r="A23" s="7" t="s">
        <v>21</v>
      </c>
      <c r="B23" s="8">
        <v>7224000</v>
      </c>
      <c r="C23" s="3"/>
      <c r="D23" s="3"/>
      <c r="E23" s="3"/>
      <c r="F23" s="3"/>
      <c r="G23" s="3"/>
    </row>
    <row r="24" spans="1:7" ht="15.75" customHeight="1" x14ac:dyDescent="0.25">
      <c r="A24" s="7" t="s">
        <v>22</v>
      </c>
      <c r="B24" s="8">
        <v>0</v>
      </c>
      <c r="C24" s="3"/>
      <c r="D24" s="3"/>
      <c r="E24" s="3"/>
      <c r="F24" s="3"/>
      <c r="G24" s="3"/>
    </row>
    <row r="25" spans="1:7" ht="15.75" customHeight="1" x14ac:dyDescent="0.25">
      <c r="A25" s="7" t="s">
        <v>23</v>
      </c>
      <c r="B25" s="8">
        <v>5000000</v>
      </c>
      <c r="C25" s="3"/>
      <c r="D25" s="3"/>
      <c r="E25" s="3"/>
      <c r="F25" s="3"/>
      <c r="G25" s="3"/>
    </row>
    <row r="26" spans="1:7" ht="15.75" customHeight="1" x14ac:dyDescent="0.25">
      <c r="A26" s="10" t="s">
        <v>24</v>
      </c>
      <c r="B26" s="10">
        <v>1600000</v>
      </c>
      <c r="C26" s="6"/>
      <c r="D26" s="6"/>
      <c r="E26" s="6"/>
      <c r="F26" s="6"/>
      <c r="G26" s="6"/>
    </row>
    <row r="27" spans="1:7" ht="15.75" customHeight="1" x14ac:dyDescent="0.25">
      <c r="A27" s="7" t="s">
        <v>25</v>
      </c>
      <c r="B27" s="8">
        <v>600000</v>
      </c>
      <c r="C27" s="3"/>
      <c r="D27" s="3"/>
      <c r="E27" s="3"/>
      <c r="F27" s="3"/>
      <c r="G27" s="3"/>
    </row>
    <row r="28" spans="1:7" ht="15.75" customHeight="1" x14ac:dyDescent="0.25">
      <c r="A28" s="7" t="s">
        <v>26</v>
      </c>
      <c r="B28" s="8">
        <v>0</v>
      </c>
      <c r="C28" s="3"/>
      <c r="D28" s="3"/>
      <c r="E28" s="3"/>
      <c r="F28" s="3"/>
      <c r="G28" s="3"/>
    </row>
    <row r="29" spans="1:7" ht="15.75" customHeight="1" x14ac:dyDescent="0.25">
      <c r="A29" s="7" t="s">
        <v>27</v>
      </c>
      <c r="B29" s="8">
        <v>0</v>
      </c>
      <c r="C29" s="3"/>
      <c r="D29" s="3"/>
      <c r="E29" s="3"/>
      <c r="F29" s="3"/>
      <c r="G29" s="3"/>
    </row>
    <row r="30" spans="1:7" ht="15.75" customHeight="1" x14ac:dyDescent="0.25">
      <c r="A30" s="7" t="s">
        <v>28</v>
      </c>
      <c r="B30" s="8">
        <v>100000</v>
      </c>
      <c r="C30" s="3"/>
      <c r="D30" s="3"/>
      <c r="E30" s="3"/>
      <c r="F30" s="3"/>
      <c r="G30" s="3"/>
    </row>
    <row r="31" spans="1:7" ht="15.75" customHeight="1" x14ac:dyDescent="0.25">
      <c r="A31" s="7" t="s">
        <v>29</v>
      </c>
      <c r="B31" s="8">
        <v>400000</v>
      </c>
      <c r="C31" s="3"/>
      <c r="D31" s="3"/>
      <c r="E31" s="3"/>
      <c r="F31" s="3"/>
      <c r="G31" s="3"/>
    </row>
    <row r="32" spans="1:7" ht="15.75" customHeight="1" x14ac:dyDescent="0.25">
      <c r="A32" s="7" t="s">
        <v>30</v>
      </c>
      <c r="B32" s="8">
        <v>500000</v>
      </c>
      <c r="C32" s="3"/>
      <c r="D32" s="3"/>
      <c r="E32" s="3"/>
      <c r="F32" s="3"/>
      <c r="G32" s="3"/>
    </row>
    <row r="33" spans="1:7" ht="15.75" customHeight="1" x14ac:dyDescent="0.25">
      <c r="A33" s="7" t="s">
        <v>31</v>
      </c>
      <c r="B33" s="8">
        <v>0</v>
      </c>
      <c r="C33" s="3"/>
      <c r="D33" s="3"/>
      <c r="E33" s="3"/>
      <c r="F33" s="3"/>
      <c r="G33" s="3"/>
    </row>
    <row r="34" spans="1:7" ht="15.75" customHeight="1" x14ac:dyDescent="0.25">
      <c r="A34" s="9" t="s">
        <v>32</v>
      </c>
      <c r="B34" s="9">
        <v>9000000</v>
      </c>
      <c r="C34" s="6"/>
      <c r="D34" s="6"/>
      <c r="E34" s="6"/>
      <c r="F34" s="6"/>
      <c r="G34" s="6"/>
    </row>
    <row r="35" spans="1:7" ht="15.75" customHeight="1" x14ac:dyDescent="0.25">
      <c r="A35" s="7" t="s">
        <v>33</v>
      </c>
      <c r="B35" s="8">
        <v>0</v>
      </c>
      <c r="C35" s="3"/>
      <c r="D35" s="3"/>
      <c r="E35" s="3"/>
      <c r="F35" s="3"/>
      <c r="G35" s="3"/>
    </row>
    <row r="36" spans="1:7" ht="15.75" customHeight="1" x14ac:dyDescent="0.25">
      <c r="A36" s="7" t="s">
        <v>34</v>
      </c>
      <c r="B36" s="8">
        <v>0</v>
      </c>
      <c r="C36" s="3"/>
      <c r="D36" s="3"/>
      <c r="E36" s="3"/>
      <c r="F36" s="3"/>
      <c r="G36" s="3"/>
    </row>
    <row r="37" spans="1:7" ht="15.75" customHeight="1" x14ac:dyDescent="0.25">
      <c r="A37" s="7" t="s">
        <v>35</v>
      </c>
      <c r="B37" s="8">
        <v>2160000</v>
      </c>
      <c r="C37" s="3"/>
      <c r="D37" s="3"/>
      <c r="E37" s="3"/>
      <c r="F37" s="3"/>
      <c r="G37" s="3"/>
    </row>
    <row r="38" spans="1:7" ht="15.75" customHeight="1" x14ac:dyDescent="0.25">
      <c r="A38" s="7" t="s">
        <v>36</v>
      </c>
      <c r="B38" s="8">
        <v>360000</v>
      </c>
      <c r="C38" s="3"/>
      <c r="D38" s="3"/>
      <c r="E38" s="3"/>
      <c r="F38" s="3"/>
      <c r="G38" s="3"/>
    </row>
    <row r="39" spans="1:7" ht="15.75" customHeight="1" x14ac:dyDescent="0.25">
      <c r="A39" s="7" t="s">
        <v>37</v>
      </c>
      <c r="B39" s="8">
        <v>1260000</v>
      </c>
      <c r="C39" s="3"/>
      <c r="D39" s="3"/>
      <c r="E39" s="3"/>
      <c r="F39" s="3"/>
      <c r="G39" s="3"/>
    </row>
    <row r="40" spans="1:7" ht="15.75" customHeight="1" x14ac:dyDescent="0.25">
      <c r="A40" s="7" t="s">
        <v>38</v>
      </c>
      <c r="B40" s="8">
        <v>360000</v>
      </c>
      <c r="C40" s="3"/>
      <c r="D40" s="3"/>
      <c r="E40" s="3"/>
      <c r="F40" s="3"/>
      <c r="G40" s="3"/>
    </row>
    <row r="41" spans="1:7" ht="15.75" customHeight="1" x14ac:dyDescent="0.25">
      <c r="A41" s="7" t="s">
        <v>39</v>
      </c>
      <c r="B41" s="8">
        <v>120000</v>
      </c>
      <c r="C41" s="3"/>
      <c r="D41" s="3"/>
      <c r="E41" s="3"/>
      <c r="F41" s="3"/>
      <c r="G41" s="3"/>
    </row>
    <row r="42" spans="1:7" ht="15.75" customHeight="1" x14ac:dyDescent="0.25">
      <c r="A42" s="7" t="s">
        <v>40</v>
      </c>
      <c r="B42" s="8">
        <v>50000</v>
      </c>
      <c r="C42" s="3"/>
      <c r="D42" s="3"/>
      <c r="E42" s="3"/>
      <c r="F42" s="3"/>
      <c r="G42" s="3"/>
    </row>
    <row r="43" spans="1:7" ht="15.75" customHeight="1" x14ac:dyDescent="0.25">
      <c r="A43" s="7" t="s">
        <v>41</v>
      </c>
      <c r="B43" s="8">
        <v>240000</v>
      </c>
      <c r="C43" s="3"/>
      <c r="D43" s="3"/>
      <c r="E43" s="3"/>
      <c r="F43" s="3"/>
      <c r="G43" s="3"/>
    </row>
    <row r="44" spans="1:7" ht="15.75" customHeight="1" x14ac:dyDescent="0.25">
      <c r="A44" s="7" t="s">
        <v>42</v>
      </c>
      <c r="B44" s="8">
        <v>1690000</v>
      </c>
      <c r="C44" s="3"/>
      <c r="D44" s="3"/>
      <c r="E44" s="3"/>
      <c r="F44" s="3"/>
      <c r="G44" s="3"/>
    </row>
    <row r="45" spans="1:7" ht="15.75" customHeight="1" x14ac:dyDescent="0.25">
      <c r="A45" s="7" t="s">
        <v>43</v>
      </c>
      <c r="B45" s="8">
        <v>480000</v>
      </c>
      <c r="C45" s="3"/>
      <c r="D45" s="3"/>
      <c r="E45" s="3"/>
      <c r="F45" s="3"/>
      <c r="G45" s="3"/>
    </row>
    <row r="46" spans="1:7" ht="15.75" customHeight="1" x14ac:dyDescent="0.25">
      <c r="A46" s="7" t="s">
        <v>44</v>
      </c>
      <c r="B46" s="8">
        <v>240000</v>
      </c>
      <c r="C46" s="3"/>
      <c r="D46" s="3"/>
      <c r="E46" s="3"/>
      <c r="F46" s="3"/>
      <c r="G46" s="3"/>
    </row>
    <row r="47" spans="1:7" ht="15.75" customHeight="1" x14ac:dyDescent="0.25">
      <c r="A47" s="7" t="s">
        <v>45</v>
      </c>
      <c r="B47" s="8">
        <v>0</v>
      </c>
      <c r="C47" s="3"/>
      <c r="D47" s="3"/>
      <c r="E47" s="3"/>
      <c r="F47" s="3"/>
      <c r="G47" s="3"/>
    </row>
    <row r="48" spans="1:7" ht="15.75" customHeight="1" x14ac:dyDescent="0.25">
      <c r="A48" s="7" t="s">
        <v>46</v>
      </c>
      <c r="B48" s="8">
        <v>0</v>
      </c>
      <c r="C48" s="3"/>
      <c r="D48" s="3"/>
      <c r="E48" s="3"/>
      <c r="F48" s="3"/>
      <c r="G48" s="3"/>
    </row>
    <row r="49" spans="1:7" ht="15.75" customHeight="1" x14ac:dyDescent="0.25">
      <c r="A49" s="7" t="s">
        <v>47</v>
      </c>
      <c r="B49" s="8">
        <v>240000</v>
      </c>
      <c r="C49" s="3"/>
      <c r="D49" s="3"/>
      <c r="E49" s="3"/>
      <c r="F49" s="3"/>
      <c r="G49" s="3"/>
    </row>
    <row r="50" spans="1:7" ht="15.75" customHeight="1" x14ac:dyDescent="0.25">
      <c r="A50" s="7" t="s">
        <v>48</v>
      </c>
      <c r="B50" s="8">
        <v>1800000</v>
      </c>
      <c r="C50" s="3"/>
      <c r="D50" s="3"/>
      <c r="E50" s="3"/>
      <c r="F50" s="3"/>
      <c r="G50" s="3"/>
    </row>
    <row r="51" spans="1:7" ht="15.75" customHeight="1" x14ac:dyDescent="0.25">
      <c r="A51" s="9" t="s">
        <v>49</v>
      </c>
      <c r="B51" s="9">
        <v>4700000</v>
      </c>
      <c r="C51" s="6"/>
      <c r="D51" s="6"/>
      <c r="E51" s="6"/>
      <c r="F51" s="6"/>
      <c r="G51" s="6"/>
    </row>
    <row r="52" spans="1:7" ht="15.75" customHeight="1" x14ac:dyDescent="0.25">
      <c r="A52" s="7" t="s">
        <v>50</v>
      </c>
      <c r="B52" s="8">
        <v>2300000</v>
      </c>
      <c r="C52" s="6"/>
      <c r="D52" s="6"/>
      <c r="E52" s="6"/>
      <c r="F52" s="6"/>
      <c r="G52" s="6"/>
    </row>
    <row r="53" spans="1:7" ht="15.75" customHeight="1" x14ac:dyDescent="0.25">
      <c r="A53" s="7" t="s">
        <v>51</v>
      </c>
      <c r="B53" s="8">
        <v>600000</v>
      </c>
      <c r="C53" s="6"/>
      <c r="D53" s="6"/>
      <c r="E53" s="6"/>
      <c r="F53" s="6"/>
      <c r="G53" s="6"/>
    </row>
    <row r="54" spans="1:7" ht="15.75" customHeight="1" x14ac:dyDescent="0.25">
      <c r="A54" s="7" t="s">
        <v>52</v>
      </c>
      <c r="B54" s="8">
        <v>500000</v>
      </c>
      <c r="C54" s="6"/>
      <c r="D54" s="6"/>
      <c r="E54" s="6"/>
      <c r="F54" s="6"/>
      <c r="G54" s="6"/>
    </row>
    <row r="55" spans="1:7" ht="15.75" customHeight="1" x14ac:dyDescent="0.25">
      <c r="A55" s="7" t="s">
        <v>53</v>
      </c>
      <c r="B55" s="8">
        <v>1000000</v>
      </c>
      <c r="C55" s="6"/>
      <c r="D55" s="6"/>
      <c r="E55" s="6"/>
      <c r="F55" s="6"/>
      <c r="G55" s="6"/>
    </row>
    <row r="56" spans="1:7" ht="15.75" customHeight="1" x14ac:dyDescent="0.25">
      <c r="A56" s="7" t="s">
        <v>54</v>
      </c>
      <c r="B56" s="8">
        <v>300000</v>
      </c>
      <c r="C56" s="6"/>
      <c r="D56" s="6"/>
      <c r="E56" s="6"/>
      <c r="F56" s="6"/>
      <c r="G56" s="6"/>
    </row>
    <row r="57" spans="1:7" ht="15.75" customHeight="1" x14ac:dyDescent="0.25">
      <c r="A57" s="7" t="s">
        <v>55</v>
      </c>
      <c r="B57" s="8">
        <v>0</v>
      </c>
      <c r="C57" s="6"/>
      <c r="D57" s="6"/>
      <c r="E57" s="6"/>
      <c r="F57" s="6"/>
      <c r="G57" s="6"/>
    </row>
    <row r="58" spans="1:7" ht="15.75" customHeight="1" x14ac:dyDescent="0.25">
      <c r="A58" s="9" t="s">
        <v>56</v>
      </c>
      <c r="B58" s="9">
        <v>8005000</v>
      </c>
      <c r="C58" s="6"/>
      <c r="D58" s="6"/>
      <c r="E58" s="6"/>
      <c r="F58" s="6"/>
      <c r="G58" s="6"/>
    </row>
    <row r="59" spans="1:7" ht="15.75" customHeight="1" x14ac:dyDescent="0.25">
      <c r="A59" s="7" t="s">
        <v>57</v>
      </c>
      <c r="B59" s="8">
        <v>0</v>
      </c>
      <c r="C59" s="3"/>
      <c r="D59" s="3"/>
      <c r="E59" s="3"/>
      <c r="F59" s="3"/>
      <c r="G59" s="3"/>
    </row>
    <row r="60" spans="1:7" ht="15.75" customHeight="1" x14ac:dyDescent="0.25">
      <c r="A60" s="7" t="s">
        <v>58</v>
      </c>
      <c r="B60" s="8">
        <v>0</v>
      </c>
      <c r="C60" s="3"/>
      <c r="D60" s="3"/>
      <c r="E60" s="3"/>
      <c r="F60" s="3"/>
      <c r="G60" s="3"/>
    </row>
    <row r="61" spans="1:7" ht="15.75" customHeight="1" x14ac:dyDescent="0.25">
      <c r="A61" s="7" t="s">
        <v>59</v>
      </c>
      <c r="B61" s="8">
        <v>3655000</v>
      </c>
      <c r="C61" s="3"/>
      <c r="D61" s="3"/>
      <c r="E61" s="3"/>
      <c r="F61" s="3"/>
      <c r="G61" s="3"/>
    </row>
    <row r="62" spans="1:7" ht="15.75" customHeight="1" x14ac:dyDescent="0.25">
      <c r="A62" s="7" t="s">
        <v>60</v>
      </c>
      <c r="B62" s="8">
        <v>4350000</v>
      </c>
      <c r="C62" s="3"/>
      <c r="D62" s="3"/>
      <c r="E62" s="3"/>
      <c r="F62" s="3"/>
      <c r="G62" s="3"/>
    </row>
    <row r="63" spans="1:7" ht="15.75" customHeight="1" x14ac:dyDescent="0.25">
      <c r="A63" s="9" t="s">
        <v>61</v>
      </c>
      <c r="B63" s="9">
        <v>1100000</v>
      </c>
      <c r="C63" s="6"/>
      <c r="D63" s="6"/>
      <c r="E63" s="6"/>
      <c r="F63" s="6"/>
      <c r="G63" s="6"/>
    </row>
    <row r="64" spans="1:7" ht="15.75" customHeight="1" x14ac:dyDescent="0.25">
      <c r="A64" s="11" t="s">
        <v>62</v>
      </c>
      <c r="B64" s="8">
        <v>0</v>
      </c>
      <c r="C64" s="3"/>
      <c r="D64" s="3"/>
      <c r="E64" s="3"/>
      <c r="F64" s="3"/>
      <c r="G64" s="3"/>
    </row>
    <row r="65" spans="1:7" ht="15.75" customHeight="1" x14ac:dyDescent="0.25">
      <c r="A65" s="11" t="s">
        <v>63</v>
      </c>
      <c r="B65" s="8">
        <v>400000</v>
      </c>
      <c r="C65" s="3"/>
      <c r="D65" s="3"/>
      <c r="E65" s="3"/>
      <c r="F65" s="3"/>
      <c r="G65" s="3"/>
    </row>
    <row r="66" spans="1:7" ht="15.75" customHeight="1" x14ac:dyDescent="0.25">
      <c r="A66" s="7" t="s">
        <v>64</v>
      </c>
      <c r="B66" s="8">
        <v>0</v>
      </c>
      <c r="C66" s="3"/>
      <c r="D66" s="3"/>
      <c r="E66" s="3"/>
      <c r="F66" s="3"/>
      <c r="G66" s="3"/>
    </row>
    <row r="67" spans="1:7" ht="15.75" customHeight="1" x14ac:dyDescent="0.25">
      <c r="A67" s="7" t="s">
        <v>65</v>
      </c>
      <c r="B67" s="8">
        <v>0</v>
      </c>
      <c r="C67" s="3"/>
      <c r="D67" s="3"/>
      <c r="E67" s="3"/>
      <c r="F67" s="3"/>
      <c r="G67" s="3"/>
    </row>
    <row r="68" spans="1:7" ht="15.75" customHeight="1" x14ac:dyDescent="0.25">
      <c r="A68" s="7" t="s">
        <v>66</v>
      </c>
      <c r="B68" s="8">
        <v>100000</v>
      </c>
      <c r="C68" s="3"/>
      <c r="D68" s="3"/>
      <c r="E68" s="3"/>
      <c r="F68" s="3"/>
      <c r="G68" s="3"/>
    </row>
    <row r="69" spans="1:7" ht="15.75" customHeight="1" x14ac:dyDescent="0.25">
      <c r="A69" s="7" t="s">
        <v>67</v>
      </c>
      <c r="B69" s="8">
        <v>200000</v>
      </c>
      <c r="C69" s="3"/>
      <c r="D69" s="3"/>
      <c r="E69" s="3"/>
      <c r="F69" s="3"/>
      <c r="G69" s="3"/>
    </row>
    <row r="70" spans="1:7" ht="15.75" customHeight="1" x14ac:dyDescent="0.25">
      <c r="A70" s="7" t="s">
        <v>68</v>
      </c>
      <c r="B70" s="8">
        <v>400000</v>
      </c>
      <c r="C70" s="3"/>
      <c r="D70" s="3"/>
      <c r="E70" s="3"/>
      <c r="F70" s="3"/>
      <c r="G70" s="3"/>
    </row>
    <row r="71" spans="1:7" ht="15.75" customHeight="1" x14ac:dyDescent="0.25">
      <c r="A71" s="9" t="s">
        <v>69</v>
      </c>
      <c r="B71" s="9">
        <v>52000</v>
      </c>
      <c r="C71" s="6"/>
      <c r="D71" s="6"/>
      <c r="E71" s="6"/>
      <c r="F71" s="6"/>
      <c r="G71" s="6"/>
    </row>
    <row r="72" spans="1:7" ht="15.75" customHeight="1" x14ac:dyDescent="0.25">
      <c r="A72" s="7" t="s">
        <v>70</v>
      </c>
      <c r="B72" s="8">
        <v>52000</v>
      </c>
      <c r="C72" s="3"/>
      <c r="D72" s="3"/>
      <c r="E72" s="3"/>
      <c r="F72" s="3"/>
      <c r="G72" s="3"/>
    </row>
    <row r="73" spans="1:7" ht="15.75" customHeight="1" x14ac:dyDescent="0.25">
      <c r="A73" s="7" t="s">
        <v>71</v>
      </c>
      <c r="B73" s="8">
        <v>0</v>
      </c>
      <c r="C73" s="3"/>
      <c r="D73" s="3"/>
      <c r="E73" s="3"/>
      <c r="F73" s="3"/>
      <c r="G73" s="3"/>
    </row>
    <row r="74" spans="1:7" ht="15.75" customHeight="1" x14ac:dyDescent="0.25">
      <c r="A74" s="9" t="s">
        <v>72</v>
      </c>
      <c r="B74" s="9"/>
      <c r="C74" s="6"/>
      <c r="D74" s="6"/>
      <c r="E74" s="6"/>
      <c r="F74" s="6"/>
      <c r="G74" s="6"/>
    </row>
    <row r="75" spans="1:7" ht="15.75" customHeight="1" x14ac:dyDescent="0.25">
      <c r="A75" s="7"/>
      <c r="B75" s="8"/>
      <c r="C75" s="3"/>
      <c r="D75" s="3"/>
      <c r="E75" s="3"/>
      <c r="F75" s="3"/>
      <c r="G75" s="3"/>
    </row>
    <row r="76" spans="1:7" ht="15.75" customHeight="1" x14ac:dyDescent="0.25">
      <c r="A76" s="12" t="s">
        <v>73</v>
      </c>
      <c r="B76" s="12">
        <v>108641000</v>
      </c>
      <c r="C76" s="6"/>
      <c r="D76" s="6"/>
      <c r="E76" s="6"/>
      <c r="F76" s="6"/>
      <c r="G76" s="6"/>
    </row>
    <row r="77" spans="1:7" ht="15.75" customHeight="1" x14ac:dyDescent="0.25">
      <c r="A77" s="7"/>
      <c r="B77" s="8"/>
      <c r="C77" s="3"/>
      <c r="D77" s="3"/>
      <c r="E77" s="3"/>
      <c r="F77" s="3"/>
      <c r="G77" s="3"/>
    </row>
    <row r="78" spans="1:7" ht="15.75" customHeight="1" x14ac:dyDescent="0.25">
      <c r="A78" s="13" t="s">
        <v>74</v>
      </c>
      <c r="B78" s="13">
        <v>-291000</v>
      </c>
      <c r="C78" s="3"/>
      <c r="D78" s="3"/>
      <c r="E78" s="3"/>
      <c r="F78" s="3"/>
      <c r="G78" s="3"/>
    </row>
    <row r="79" spans="1:7" ht="15.75" customHeight="1" x14ac:dyDescent="0.25">
      <c r="A79" s="7"/>
      <c r="B79" s="8"/>
      <c r="C79" s="3"/>
      <c r="D79" s="3"/>
      <c r="E79" s="3"/>
      <c r="F79" s="3"/>
      <c r="G79" s="3"/>
    </row>
    <row r="80" spans="1:7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</sheetData>
  <mergeCells count="1">
    <mergeCell ref="A1:A2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Roman,Általános"&amp;A</oddHeader>
    <oddFooter>&amp;C&amp;"Times New Roman,Általános"Oldal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view="pageBreakPreview" topLeftCell="A39" zoomScale="80" zoomScaleNormal="80" zoomScaleSheetLayoutView="80" workbookViewId="0">
      <selection activeCell="A87" sqref="A87"/>
    </sheetView>
  </sheetViews>
  <sheetFormatPr defaultColWidth="12.375" defaultRowHeight="15.75" x14ac:dyDescent="0.25"/>
  <cols>
    <col min="1" max="1" width="63.75" customWidth="1"/>
    <col min="2" max="9" width="14.375" customWidth="1"/>
    <col min="10" max="10" width="15.375" customWidth="1"/>
    <col min="11" max="13" width="14.375" customWidth="1"/>
    <col min="14" max="14" width="19.75" style="1" customWidth="1"/>
    <col min="15" max="15" width="55" customWidth="1"/>
    <col min="16" max="20" width="9.25" customWidth="1"/>
  </cols>
  <sheetData>
    <row r="1" spans="1:20" ht="12.75" customHeight="1" x14ac:dyDescent="0.25">
      <c r="A1" s="12"/>
      <c r="B1" s="48" t="s">
        <v>127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14"/>
      <c r="O1" s="15"/>
      <c r="P1" s="3"/>
      <c r="Q1" s="3"/>
      <c r="R1" s="3"/>
      <c r="S1" s="3"/>
      <c r="T1" s="3"/>
    </row>
    <row r="2" spans="1:20" ht="15.75" customHeight="1" x14ac:dyDescent="0.25">
      <c r="A2" s="12" t="s">
        <v>75</v>
      </c>
      <c r="B2" s="15" t="s">
        <v>80</v>
      </c>
      <c r="C2" s="15" t="s">
        <v>81</v>
      </c>
      <c r="D2" s="15" t="s">
        <v>82</v>
      </c>
      <c r="E2" s="15" t="s">
        <v>83</v>
      </c>
      <c r="F2" s="15" t="s">
        <v>84</v>
      </c>
      <c r="G2" s="15" t="s">
        <v>85</v>
      </c>
      <c r="H2" s="15" t="s">
        <v>86</v>
      </c>
      <c r="I2" s="15" t="s">
        <v>87</v>
      </c>
      <c r="J2" s="15" t="s">
        <v>76</v>
      </c>
      <c r="K2" s="15" t="s">
        <v>77</v>
      </c>
      <c r="L2" s="15" t="s">
        <v>78</v>
      </c>
      <c r="M2" s="15" t="s">
        <v>79</v>
      </c>
      <c r="N2" s="4" t="s">
        <v>128</v>
      </c>
      <c r="O2" s="15" t="s">
        <v>88</v>
      </c>
      <c r="P2" s="3"/>
      <c r="Q2" s="3"/>
      <c r="R2" s="3"/>
      <c r="S2" s="3"/>
      <c r="T2" s="3"/>
    </row>
    <row r="3" spans="1:20" ht="15.75" customHeight="1" x14ac:dyDescent="0.25">
      <c r="A3" s="5" t="s">
        <v>2</v>
      </c>
      <c r="B3" s="5">
        <f t="shared" ref="B3:N3" si="0">SUM(B4:B13)</f>
        <v>8700000</v>
      </c>
      <c r="C3" s="5">
        <f t="shared" si="0"/>
        <v>8700000</v>
      </c>
      <c r="D3" s="5">
        <f t="shared" si="0"/>
        <v>8700000</v>
      </c>
      <c r="E3" s="5">
        <f t="shared" si="0"/>
        <v>8700000</v>
      </c>
      <c r="F3" s="5">
        <f t="shared" si="0"/>
        <v>7800000</v>
      </c>
      <c r="G3" s="5">
        <f t="shared" si="0"/>
        <v>8950000</v>
      </c>
      <c r="H3" s="5">
        <f t="shared" si="0"/>
        <v>17200000</v>
      </c>
      <c r="I3" s="5">
        <f t="shared" si="0"/>
        <v>4200000</v>
      </c>
      <c r="J3" s="5">
        <f t="shared" si="0"/>
        <v>7750000</v>
      </c>
      <c r="K3" s="5">
        <f t="shared" si="0"/>
        <v>10500000</v>
      </c>
      <c r="L3" s="5">
        <f t="shared" si="0"/>
        <v>10000000</v>
      </c>
      <c r="M3" s="5">
        <f t="shared" si="0"/>
        <v>7150000</v>
      </c>
      <c r="N3" s="5">
        <f t="shared" si="0"/>
        <v>108350000</v>
      </c>
      <c r="O3" s="5"/>
      <c r="P3" s="6"/>
      <c r="Q3" s="6"/>
      <c r="R3" s="6"/>
      <c r="S3" s="6"/>
      <c r="T3" s="6"/>
    </row>
    <row r="4" spans="1:20" ht="15.75" customHeight="1" x14ac:dyDescent="0.25">
      <c r="A4" s="7" t="s">
        <v>132</v>
      </c>
      <c r="B4" s="16">
        <v>3800000</v>
      </c>
      <c r="C4" s="16">
        <v>3800000</v>
      </c>
      <c r="D4" s="16">
        <v>3800000</v>
      </c>
      <c r="E4" s="16">
        <v>3800000</v>
      </c>
      <c r="F4" s="16">
        <v>3800000</v>
      </c>
      <c r="G4" s="16">
        <v>3800000</v>
      </c>
      <c r="H4" s="16">
        <v>3800000</v>
      </c>
      <c r="I4" s="16">
        <v>3800000</v>
      </c>
      <c r="J4" s="16">
        <v>3800000</v>
      </c>
      <c r="K4" s="16">
        <v>3800000</v>
      </c>
      <c r="L4" s="16">
        <v>3800000</v>
      </c>
      <c r="M4" s="16">
        <v>3800000</v>
      </c>
      <c r="N4" s="8">
        <f t="shared" ref="N4:N13" si="1">SUM(B4:M4)</f>
        <v>45600000</v>
      </c>
      <c r="O4" s="6"/>
      <c r="P4" s="3"/>
      <c r="Q4" s="3"/>
      <c r="R4" s="3"/>
      <c r="S4" s="3"/>
      <c r="T4" s="3"/>
    </row>
    <row r="5" spans="1:20" ht="15.75" customHeight="1" x14ac:dyDescent="0.25">
      <c r="A5" s="7" t="s">
        <v>3</v>
      </c>
      <c r="B5" s="17">
        <v>3000000</v>
      </c>
      <c r="C5" s="17">
        <v>3000000</v>
      </c>
      <c r="D5" s="17">
        <v>3000000</v>
      </c>
      <c r="E5" s="17">
        <v>3000000</v>
      </c>
      <c r="F5" s="17">
        <v>2500000</v>
      </c>
      <c r="G5" s="17">
        <v>1200000</v>
      </c>
      <c r="H5" s="18"/>
      <c r="I5" s="17"/>
      <c r="J5" s="17">
        <v>1750000</v>
      </c>
      <c r="K5" s="17">
        <v>3500000</v>
      </c>
      <c r="L5" s="17">
        <v>3500000</v>
      </c>
      <c r="M5" s="17">
        <v>1750000</v>
      </c>
      <c r="N5" s="8">
        <f t="shared" si="1"/>
        <v>26200000</v>
      </c>
      <c r="O5" s="6"/>
      <c r="P5" s="3"/>
      <c r="Q5" s="3"/>
      <c r="R5" s="3"/>
      <c r="S5" s="3"/>
      <c r="T5" s="3"/>
    </row>
    <row r="6" spans="1:20" ht="15.75" customHeight="1" x14ac:dyDescent="0.25">
      <c r="A6" s="7" t="s">
        <v>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8">
        <f t="shared" si="1"/>
        <v>0</v>
      </c>
      <c r="O6" s="6"/>
      <c r="P6" s="3"/>
      <c r="Q6" s="3"/>
      <c r="R6" s="3"/>
      <c r="S6" s="3"/>
      <c r="T6" s="3"/>
    </row>
    <row r="7" spans="1:20" ht="15.75" customHeight="1" x14ac:dyDescent="0.25">
      <c r="A7" s="7" t="s">
        <v>5</v>
      </c>
      <c r="B7" s="18"/>
      <c r="C7" s="18"/>
      <c r="D7" s="18"/>
      <c r="E7" s="18"/>
      <c r="F7" s="18"/>
      <c r="G7" s="18"/>
      <c r="H7" s="18">
        <v>9500000</v>
      </c>
      <c r="I7" s="18"/>
      <c r="J7" s="18"/>
      <c r="K7" s="18"/>
      <c r="L7" s="18"/>
      <c r="M7" s="18"/>
      <c r="N7" s="8">
        <f t="shared" si="1"/>
        <v>9500000</v>
      </c>
      <c r="O7" s="6"/>
      <c r="P7" s="3"/>
      <c r="Q7" s="3"/>
      <c r="R7" s="3"/>
      <c r="S7" s="3"/>
      <c r="T7" s="3"/>
    </row>
    <row r="8" spans="1:20" ht="15.75" customHeight="1" x14ac:dyDescent="0.25">
      <c r="A8" s="7" t="s">
        <v>6</v>
      </c>
      <c r="B8" s="17">
        <v>1500000</v>
      </c>
      <c r="C8" s="17">
        <v>1500000</v>
      </c>
      <c r="D8" s="17">
        <v>1500000</v>
      </c>
      <c r="E8" s="17">
        <v>1500000</v>
      </c>
      <c r="F8" s="17">
        <v>1100000</v>
      </c>
      <c r="G8" s="17">
        <v>550000</v>
      </c>
      <c r="H8" s="17">
        <v>0</v>
      </c>
      <c r="I8" s="17">
        <v>0</v>
      </c>
      <c r="J8" s="17">
        <v>1800000</v>
      </c>
      <c r="K8" s="17">
        <v>2800000</v>
      </c>
      <c r="L8" s="17">
        <v>2300000</v>
      </c>
      <c r="M8" s="17">
        <v>1200000</v>
      </c>
      <c r="N8" s="8">
        <f t="shared" si="1"/>
        <v>15750000</v>
      </c>
      <c r="O8" s="6"/>
      <c r="P8" s="3"/>
      <c r="Q8" s="3"/>
      <c r="R8" s="3"/>
      <c r="S8" s="3"/>
      <c r="T8" s="3"/>
    </row>
    <row r="9" spans="1:20" ht="15.75" customHeight="1" x14ac:dyDescent="0.25">
      <c r="A9" s="7" t="s">
        <v>7</v>
      </c>
      <c r="B9" s="7">
        <v>400000</v>
      </c>
      <c r="C9" s="7">
        <v>400000</v>
      </c>
      <c r="D9" s="7">
        <v>400000</v>
      </c>
      <c r="E9" s="7">
        <v>400000</v>
      </c>
      <c r="F9" s="7">
        <v>400000</v>
      </c>
      <c r="G9" s="7">
        <v>400000</v>
      </c>
      <c r="H9" s="7">
        <v>400000</v>
      </c>
      <c r="I9" s="7">
        <v>400000</v>
      </c>
      <c r="J9" s="7">
        <v>400000</v>
      </c>
      <c r="K9" s="7">
        <v>400000</v>
      </c>
      <c r="L9" s="7">
        <v>400000</v>
      </c>
      <c r="M9" s="7">
        <v>400000</v>
      </c>
      <c r="N9" s="8">
        <f t="shared" si="1"/>
        <v>4800000</v>
      </c>
      <c r="O9" s="6"/>
      <c r="P9" s="3"/>
      <c r="Q9" s="3"/>
      <c r="R9" s="3"/>
      <c r="S9" s="3"/>
      <c r="T9" s="3"/>
    </row>
    <row r="10" spans="1:20" ht="15.75" customHeight="1" x14ac:dyDescent="0.25">
      <c r="A10" s="7" t="s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>
        <f t="shared" si="1"/>
        <v>0</v>
      </c>
      <c r="O10" s="6"/>
      <c r="P10" s="3"/>
      <c r="Q10" s="3"/>
      <c r="R10" s="3"/>
      <c r="S10" s="3"/>
      <c r="T10" s="3"/>
    </row>
    <row r="11" spans="1:20" ht="15.75" customHeight="1" x14ac:dyDescent="0.25">
      <c r="A11" s="7" t="s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>
        <f t="shared" si="1"/>
        <v>0</v>
      </c>
      <c r="O11" s="6"/>
      <c r="P11" s="3"/>
      <c r="Q11" s="3"/>
      <c r="R11" s="3"/>
      <c r="S11" s="3"/>
      <c r="T11" s="3"/>
    </row>
    <row r="12" spans="1:20" ht="15.75" customHeight="1" x14ac:dyDescent="0.25">
      <c r="A12" s="7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>
        <f t="shared" si="1"/>
        <v>0</v>
      </c>
      <c r="O12" s="6"/>
      <c r="P12" s="3"/>
      <c r="Q12" s="3"/>
      <c r="R12" s="3"/>
      <c r="S12" s="3"/>
      <c r="T12" s="3"/>
    </row>
    <row r="13" spans="1:20" ht="15.75" customHeight="1" x14ac:dyDescent="0.25">
      <c r="A13" s="7" t="s">
        <v>126</v>
      </c>
      <c r="B13" s="7"/>
      <c r="C13" s="7"/>
      <c r="D13" s="7"/>
      <c r="E13" s="7"/>
      <c r="F13" s="7"/>
      <c r="G13" s="7">
        <v>3000000</v>
      </c>
      <c r="H13" s="7">
        <v>3500000</v>
      </c>
      <c r="I13" s="7"/>
      <c r="J13" s="7"/>
      <c r="K13" s="7"/>
      <c r="L13" s="7"/>
      <c r="M13" s="7"/>
      <c r="N13" s="8">
        <f t="shared" si="1"/>
        <v>6500000</v>
      </c>
      <c r="O13" s="6"/>
      <c r="P13" s="3"/>
      <c r="Q13" s="3"/>
      <c r="R13" s="3"/>
      <c r="S13" s="3"/>
      <c r="T13" s="3"/>
    </row>
    <row r="14" spans="1:20" ht="15.75" customHeight="1" x14ac:dyDescent="0.25">
      <c r="A14" s="9" t="s">
        <v>12</v>
      </c>
      <c r="B14" s="9">
        <f t="shared" ref="B14:N14" si="2">SUM(B15:B19)</f>
        <v>2450000</v>
      </c>
      <c r="C14" s="9">
        <f t="shared" si="2"/>
        <v>2450000</v>
      </c>
      <c r="D14" s="9">
        <f t="shared" si="2"/>
        <v>2450000</v>
      </c>
      <c r="E14" s="9">
        <f t="shared" si="2"/>
        <v>2450000</v>
      </c>
      <c r="F14" s="9">
        <f t="shared" si="2"/>
        <v>2250000</v>
      </c>
      <c r="G14" s="9">
        <f t="shared" si="2"/>
        <v>1700000</v>
      </c>
      <c r="H14" s="9">
        <f t="shared" si="2"/>
        <v>950000</v>
      </c>
      <c r="I14" s="9">
        <f t="shared" si="2"/>
        <v>950000</v>
      </c>
      <c r="J14" s="9">
        <f t="shared" si="2"/>
        <v>1250000</v>
      </c>
      <c r="K14" s="9">
        <f t="shared" si="2"/>
        <v>2510000</v>
      </c>
      <c r="L14" s="9">
        <f t="shared" si="2"/>
        <v>2510000</v>
      </c>
      <c r="M14" s="9">
        <f t="shared" si="2"/>
        <v>1880000</v>
      </c>
      <c r="N14" s="9">
        <f t="shared" si="2"/>
        <v>23800000</v>
      </c>
      <c r="O14" s="9"/>
      <c r="P14" s="6"/>
      <c r="Q14" s="6"/>
      <c r="R14" s="6"/>
      <c r="S14" s="6"/>
      <c r="T14" s="6"/>
    </row>
    <row r="15" spans="1:20" ht="15.75" customHeight="1" x14ac:dyDescent="0.25">
      <c r="A15" s="7" t="s">
        <v>13</v>
      </c>
      <c r="B15" s="17">
        <v>500000</v>
      </c>
      <c r="C15" s="17">
        <v>500000</v>
      </c>
      <c r="D15" s="17">
        <v>500000</v>
      </c>
      <c r="E15" s="17">
        <v>500000</v>
      </c>
      <c r="F15" s="17">
        <v>500000</v>
      </c>
      <c r="G15" s="17">
        <v>500000</v>
      </c>
      <c r="H15" s="17">
        <v>500000</v>
      </c>
      <c r="I15" s="17">
        <v>500000</v>
      </c>
      <c r="J15" s="17">
        <v>500000</v>
      </c>
      <c r="K15" s="17">
        <v>500000</v>
      </c>
      <c r="L15" s="17">
        <v>500000</v>
      </c>
      <c r="M15" s="17">
        <v>500000</v>
      </c>
      <c r="N15" s="8">
        <f>SUM(B15:M15)</f>
        <v>6000000</v>
      </c>
      <c r="O15" s="6"/>
      <c r="P15" s="3"/>
      <c r="Q15" s="3"/>
      <c r="R15" s="3"/>
      <c r="S15" s="3"/>
      <c r="T15" s="3"/>
    </row>
    <row r="16" spans="1:20" ht="15.75" customHeight="1" x14ac:dyDescent="0.25">
      <c r="A16" s="7" t="s">
        <v>14</v>
      </c>
      <c r="B16" s="7">
        <v>300000</v>
      </c>
      <c r="C16" s="7">
        <v>300000</v>
      </c>
      <c r="D16" s="7">
        <v>300000</v>
      </c>
      <c r="E16" s="7">
        <v>300000</v>
      </c>
      <c r="F16" s="7">
        <v>300000</v>
      </c>
      <c r="G16" s="7">
        <v>300000</v>
      </c>
      <c r="H16" s="7">
        <v>300000</v>
      </c>
      <c r="I16" s="7">
        <v>300000</v>
      </c>
      <c r="J16" s="7">
        <v>600000</v>
      </c>
      <c r="K16" s="7">
        <v>600000</v>
      </c>
      <c r="L16" s="7">
        <v>600000</v>
      </c>
      <c r="M16" s="7">
        <v>600000</v>
      </c>
      <c r="N16" s="8">
        <f>SUM(B16:M16)</f>
        <v>4800000</v>
      </c>
      <c r="O16" s="6"/>
      <c r="P16" s="3"/>
      <c r="Q16" s="3"/>
      <c r="R16" s="3"/>
      <c r="S16" s="3"/>
      <c r="T16" s="3"/>
    </row>
    <row r="17" spans="1:20" ht="15.75" customHeight="1" x14ac:dyDescent="0.25">
      <c r="A17" s="7" t="s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>
        <f>SUM(B17:M17)</f>
        <v>0</v>
      </c>
      <c r="O17" s="6"/>
      <c r="P17" s="3"/>
      <c r="Q17" s="3"/>
      <c r="R17" s="3"/>
      <c r="S17" s="3"/>
      <c r="T17" s="3"/>
    </row>
    <row r="18" spans="1:20" ht="15.75" customHeight="1" x14ac:dyDescent="0.25">
      <c r="A18" s="7" t="s">
        <v>16</v>
      </c>
      <c r="B18" s="7">
        <v>1500000</v>
      </c>
      <c r="C18" s="7">
        <v>1500000</v>
      </c>
      <c r="D18" s="7">
        <v>1500000</v>
      </c>
      <c r="E18" s="7">
        <v>1500000</v>
      </c>
      <c r="F18" s="7">
        <v>1300000</v>
      </c>
      <c r="G18" s="7">
        <v>750000</v>
      </c>
      <c r="H18" s="7">
        <v>0</v>
      </c>
      <c r="I18" s="7">
        <v>0</v>
      </c>
      <c r="J18" s="7">
        <v>0</v>
      </c>
      <c r="K18" s="7">
        <v>1260000</v>
      </c>
      <c r="L18" s="7">
        <v>1260000</v>
      </c>
      <c r="M18" s="7">
        <v>630000</v>
      </c>
      <c r="N18" s="8">
        <f>SUM(B18:M18)</f>
        <v>11200000</v>
      </c>
      <c r="O18" s="6"/>
      <c r="P18" s="3"/>
      <c r="Q18" s="3"/>
      <c r="R18" s="3"/>
      <c r="S18" s="3"/>
      <c r="T18" s="3"/>
    </row>
    <row r="19" spans="1:20" ht="15.75" customHeight="1" x14ac:dyDescent="0.25">
      <c r="A19" s="7" t="s">
        <v>17</v>
      </c>
      <c r="B19" s="7">
        <v>150000</v>
      </c>
      <c r="C19" s="7">
        <v>150000</v>
      </c>
      <c r="D19" s="7">
        <v>150000</v>
      </c>
      <c r="E19" s="7">
        <v>150000</v>
      </c>
      <c r="F19" s="7">
        <v>150000</v>
      </c>
      <c r="G19" s="7">
        <v>150000</v>
      </c>
      <c r="H19" s="7">
        <v>150000</v>
      </c>
      <c r="I19" s="7">
        <v>150000</v>
      </c>
      <c r="J19" s="7">
        <v>150000</v>
      </c>
      <c r="K19" s="7">
        <v>150000</v>
      </c>
      <c r="L19" s="7">
        <v>150000</v>
      </c>
      <c r="M19" s="7">
        <v>150000</v>
      </c>
      <c r="N19" s="8">
        <f>SUM(B19:M19)</f>
        <v>1800000</v>
      </c>
      <c r="O19" s="6"/>
      <c r="P19" s="3"/>
      <c r="Q19" s="3"/>
      <c r="R19" s="3"/>
      <c r="S19" s="3"/>
      <c r="T19" s="3"/>
    </row>
    <row r="20" spans="1:20" ht="15.75" customHeight="1" x14ac:dyDescent="0.25">
      <c r="A20" s="9" t="s">
        <v>18</v>
      </c>
      <c r="B20" s="9">
        <f t="shared" ref="B20:N20" si="3">B21+B26</f>
        <v>4226800</v>
      </c>
      <c r="C20" s="9">
        <f t="shared" si="3"/>
        <v>4226800</v>
      </c>
      <c r="D20" s="9">
        <f t="shared" si="3"/>
        <v>4276800</v>
      </c>
      <c r="E20" s="9">
        <f t="shared" si="3"/>
        <v>4784400</v>
      </c>
      <c r="F20" s="9">
        <f t="shared" si="3"/>
        <v>4484400</v>
      </c>
      <c r="G20" s="9">
        <f t="shared" si="3"/>
        <v>4484400</v>
      </c>
      <c r="H20" s="9">
        <f t="shared" si="3"/>
        <v>7684400</v>
      </c>
      <c r="I20" s="9">
        <f t="shared" si="3"/>
        <v>4484400</v>
      </c>
      <c r="J20" s="9">
        <f t="shared" si="3"/>
        <v>5270400</v>
      </c>
      <c r="K20" s="9">
        <f t="shared" si="3"/>
        <v>5420400</v>
      </c>
      <c r="L20" s="9">
        <f t="shared" si="3"/>
        <v>5220400</v>
      </c>
      <c r="M20" s="9">
        <f t="shared" si="3"/>
        <v>7420400</v>
      </c>
      <c r="N20" s="9">
        <f t="shared" si="3"/>
        <v>61984000</v>
      </c>
      <c r="O20" s="9"/>
      <c r="P20" s="6"/>
      <c r="Q20" s="6"/>
      <c r="R20" s="6"/>
      <c r="S20" s="6"/>
      <c r="T20" s="6"/>
    </row>
    <row r="21" spans="1:20" ht="15.75" customHeight="1" x14ac:dyDescent="0.25">
      <c r="A21" s="10" t="s">
        <v>19</v>
      </c>
      <c r="B21" s="10">
        <f t="shared" ref="B21:N21" si="4">SUM(B22:B25)</f>
        <v>4176800</v>
      </c>
      <c r="C21" s="10">
        <f t="shared" si="4"/>
        <v>4176800</v>
      </c>
      <c r="D21" s="10">
        <f t="shared" si="4"/>
        <v>4176800</v>
      </c>
      <c r="E21" s="10">
        <f t="shared" si="4"/>
        <v>4434400</v>
      </c>
      <c r="F21" s="10">
        <f t="shared" si="4"/>
        <v>4434400</v>
      </c>
      <c r="G21" s="10">
        <f t="shared" si="4"/>
        <v>4434400</v>
      </c>
      <c r="H21" s="10">
        <f t="shared" si="4"/>
        <v>7434400</v>
      </c>
      <c r="I21" s="10">
        <f t="shared" si="4"/>
        <v>4434400</v>
      </c>
      <c r="J21" s="10">
        <f t="shared" si="4"/>
        <v>5170400</v>
      </c>
      <c r="K21" s="10">
        <f t="shared" si="4"/>
        <v>5170400</v>
      </c>
      <c r="L21" s="10">
        <f t="shared" si="4"/>
        <v>5170400</v>
      </c>
      <c r="M21" s="10">
        <f t="shared" si="4"/>
        <v>7170400</v>
      </c>
      <c r="N21" s="10">
        <f t="shared" si="4"/>
        <v>60384000</v>
      </c>
      <c r="O21" s="10"/>
      <c r="P21" s="6"/>
      <c r="Q21" s="6"/>
      <c r="R21" s="6"/>
      <c r="S21" s="6"/>
      <c r="T21" s="6"/>
    </row>
    <row r="22" spans="1:20" ht="15.75" customHeight="1" x14ac:dyDescent="0.25">
      <c r="A22" s="19" t="s">
        <v>20</v>
      </c>
      <c r="B22" s="20">
        <f>'HR költségek'!N19</f>
        <v>3632000</v>
      </c>
      <c r="C22" s="20">
        <f>'HR költségek'!Q19</f>
        <v>3632000</v>
      </c>
      <c r="D22" s="20">
        <f>'HR költségek'!T19</f>
        <v>3632000</v>
      </c>
      <c r="E22" s="20">
        <f>'HR költségek'!W19</f>
        <v>3856000</v>
      </c>
      <c r="F22" s="20">
        <f>'HR költségek'!Z19</f>
        <v>3856000</v>
      </c>
      <c r="G22" s="20">
        <f>'HR költségek'!AC19</f>
        <v>3856000</v>
      </c>
      <c r="H22" s="20">
        <f>'HR költségek'!AF19</f>
        <v>3856000</v>
      </c>
      <c r="I22" s="20">
        <f>'HR költségek'!AI19</f>
        <v>3856000</v>
      </c>
      <c r="J22" s="20">
        <f>'HR költségek'!AL19</f>
        <v>4496000</v>
      </c>
      <c r="K22" s="20">
        <f>'HR költségek'!AO19</f>
        <v>4496000</v>
      </c>
      <c r="L22" s="20">
        <f>'HR költségek'!AR19</f>
        <v>4496000</v>
      </c>
      <c r="M22" s="20">
        <f>'HR költségek'!AU19</f>
        <v>4496000</v>
      </c>
      <c r="N22" s="8">
        <f>SUM(B22:M22)</f>
        <v>48160000</v>
      </c>
      <c r="O22" s="6"/>
      <c r="P22" s="3"/>
      <c r="Q22" s="3"/>
      <c r="R22" s="3"/>
      <c r="S22" s="3"/>
      <c r="T22" s="3"/>
    </row>
    <row r="23" spans="1:20" ht="15.75" customHeight="1" x14ac:dyDescent="0.25">
      <c r="A23" s="19" t="s">
        <v>21</v>
      </c>
      <c r="B23" s="20">
        <f>'HR költségek'!O19</f>
        <v>544800</v>
      </c>
      <c r="C23" s="20">
        <f>'HR költségek'!R19</f>
        <v>544800</v>
      </c>
      <c r="D23" s="20">
        <f>'HR költségek'!U19</f>
        <v>544800</v>
      </c>
      <c r="E23" s="20">
        <f>'HR költségek'!X19</f>
        <v>578400</v>
      </c>
      <c r="F23" s="20">
        <f>'HR költségek'!AA19</f>
        <v>578400</v>
      </c>
      <c r="G23" s="20">
        <f>'HR költségek'!AD19</f>
        <v>578400</v>
      </c>
      <c r="H23" s="20">
        <f>'HR költségek'!AG19</f>
        <v>578400</v>
      </c>
      <c r="I23" s="20">
        <f>'HR költségek'!AJ19</f>
        <v>578400</v>
      </c>
      <c r="J23" s="20">
        <f>'HR költségek'!AM19</f>
        <v>674400</v>
      </c>
      <c r="K23" s="20">
        <f>'HR költségek'!AP19</f>
        <v>674400</v>
      </c>
      <c r="L23" s="20">
        <f>'HR költségek'!AS19</f>
        <v>674400</v>
      </c>
      <c r="M23" s="20">
        <f>'HR költségek'!AV19</f>
        <v>674400</v>
      </c>
      <c r="N23" s="8">
        <f>SUM(B23:M23)</f>
        <v>7224000</v>
      </c>
      <c r="O23" s="6"/>
      <c r="P23" s="3"/>
      <c r="Q23" s="3"/>
      <c r="R23" s="3"/>
      <c r="S23" s="3"/>
      <c r="T23" s="3"/>
    </row>
    <row r="24" spans="1:20" ht="15.75" customHeight="1" x14ac:dyDescent="0.25">
      <c r="A24" s="19" t="s">
        <v>22</v>
      </c>
      <c r="B24" s="20">
        <f>'HR költségek'!P19</f>
        <v>0</v>
      </c>
      <c r="C24" s="20">
        <f>'HR költségek'!S19</f>
        <v>0</v>
      </c>
      <c r="D24" s="20">
        <f>'HR költségek'!V19</f>
        <v>0</v>
      </c>
      <c r="E24" s="20">
        <f>'HR költségek'!Y19</f>
        <v>0</v>
      </c>
      <c r="F24" s="20">
        <f>'HR költségek'!AB19</f>
        <v>0</v>
      </c>
      <c r="G24" s="20">
        <f>'HR költségek'!AE19</f>
        <v>0</v>
      </c>
      <c r="H24" s="20">
        <f>'HR költségek'!AH19</f>
        <v>0</v>
      </c>
      <c r="I24" s="20">
        <f>'HR költségek'!AK19</f>
        <v>0</v>
      </c>
      <c r="J24" s="20">
        <f>'HR költségek'!AN19</f>
        <v>0</v>
      </c>
      <c r="K24" s="20">
        <f>'HR költségek'!AQ19</f>
        <v>0</v>
      </c>
      <c r="L24" s="20">
        <f>'HR költségek'!AT19</f>
        <v>0</v>
      </c>
      <c r="M24" s="20">
        <f>'HR költségek'!AW19</f>
        <v>0</v>
      </c>
      <c r="N24" s="8">
        <f>SUM(B24:M24)</f>
        <v>0</v>
      </c>
      <c r="O24" s="6"/>
      <c r="P24" s="3"/>
      <c r="Q24" s="3"/>
      <c r="R24" s="3"/>
      <c r="S24" s="3"/>
      <c r="T24" s="3"/>
    </row>
    <row r="25" spans="1:20" ht="15.75" customHeight="1" x14ac:dyDescent="0.25">
      <c r="A25" s="7" t="s">
        <v>23</v>
      </c>
      <c r="B25" s="21">
        <v>0</v>
      </c>
      <c r="C25" s="21">
        <v>0</v>
      </c>
      <c r="D25" s="21">
        <v>0</v>
      </c>
      <c r="E25" s="21">
        <v>0</v>
      </c>
      <c r="F25" s="21">
        <f t="shared" ref="F25" si="5">F8-1100000</f>
        <v>0</v>
      </c>
      <c r="G25" s="21">
        <v>0</v>
      </c>
      <c r="H25" s="21">
        <v>3000000</v>
      </c>
      <c r="I25" s="21"/>
      <c r="J25" s="21"/>
      <c r="K25" s="21"/>
      <c r="L25" s="21"/>
      <c r="M25" s="21">
        <v>2000000</v>
      </c>
      <c r="N25" s="8">
        <f>SUM(B25:M25)</f>
        <v>5000000</v>
      </c>
      <c r="O25" s="6"/>
      <c r="P25" s="3"/>
      <c r="Q25" s="3"/>
      <c r="R25" s="3"/>
      <c r="S25" s="3"/>
      <c r="T25" s="3"/>
    </row>
    <row r="26" spans="1:20" ht="15.75" customHeight="1" x14ac:dyDescent="0.25">
      <c r="A26" s="10" t="s">
        <v>24</v>
      </c>
      <c r="B26" s="10">
        <f t="shared" ref="B26:N26" si="6">SUM(B27:B33)</f>
        <v>50000</v>
      </c>
      <c r="C26" s="10">
        <f t="shared" si="6"/>
        <v>50000</v>
      </c>
      <c r="D26" s="10">
        <f t="shared" si="6"/>
        <v>100000</v>
      </c>
      <c r="E26" s="10">
        <f t="shared" si="6"/>
        <v>350000</v>
      </c>
      <c r="F26" s="10">
        <f t="shared" si="6"/>
        <v>50000</v>
      </c>
      <c r="G26" s="10">
        <f t="shared" si="6"/>
        <v>50000</v>
      </c>
      <c r="H26" s="10">
        <f t="shared" si="6"/>
        <v>250000</v>
      </c>
      <c r="I26" s="10">
        <f t="shared" si="6"/>
        <v>50000</v>
      </c>
      <c r="J26" s="10">
        <f t="shared" si="6"/>
        <v>100000</v>
      </c>
      <c r="K26" s="10">
        <f t="shared" si="6"/>
        <v>250000</v>
      </c>
      <c r="L26" s="10">
        <f t="shared" si="6"/>
        <v>50000</v>
      </c>
      <c r="M26" s="10">
        <f t="shared" si="6"/>
        <v>250000</v>
      </c>
      <c r="N26" s="10">
        <f t="shared" si="6"/>
        <v>1600000</v>
      </c>
      <c r="O26" s="10"/>
      <c r="P26" s="6"/>
      <c r="Q26" s="6"/>
      <c r="R26" s="6"/>
      <c r="S26" s="6"/>
      <c r="T26" s="6"/>
    </row>
    <row r="27" spans="1:20" ht="15.75" customHeight="1" x14ac:dyDescent="0.25">
      <c r="A27" s="7" t="s">
        <v>25</v>
      </c>
      <c r="B27" s="20">
        <v>50000</v>
      </c>
      <c r="C27" s="20">
        <v>50000</v>
      </c>
      <c r="D27" s="20">
        <v>50000</v>
      </c>
      <c r="E27" s="20">
        <v>50000</v>
      </c>
      <c r="F27" s="20">
        <v>50000</v>
      </c>
      <c r="G27" s="20">
        <v>50000</v>
      </c>
      <c r="H27" s="20">
        <v>50000</v>
      </c>
      <c r="I27" s="20">
        <v>50000</v>
      </c>
      <c r="J27" s="20">
        <v>50000</v>
      </c>
      <c r="K27" s="20">
        <v>50000</v>
      </c>
      <c r="L27" s="20">
        <v>50000</v>
      </c>
      <c r="M27" s="20">
        <v>50000</v>
      </c>
      <c r="N27" s="8">
        <f t="shared" ref="N27:N33" si="7">SUM(B27:M27)</f>
        <v>600000</v>
      </c>
      <c r="O27" s="6"/>
      <c r="P27" s="3"/>
      <c r="Q27" s="3"/>
      <c r="R27" s="3"/>
      <c r="S27" s="3"/>
      <c r="T27" s="3"/>
    </row>
    <row r="28" spans="1:20" ht="15.75" customHeight="1" x14ac:dyDescent="0.25">
      <c r="A28" s="7" t="s">
        <v>26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8">
        <f t="shared" si="7"/>
        <v>0</v>
      </c>
      <c r="O28" s="6"/>
      <c r="P28" s="3"/>
      <c r="Q28" s="3"/>
      <c r="R28" s="3"/>
      <c r="S28" s="3"/>
      <c r="T28" s="3"/>
    </row>
    <row r="29" spans="1:20" ht="15.75" customHeight="1" x14ac:dyDescent="0.25">
      <c r="A29" s="7" t="s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8">
        <f t="shared" si="7"/>
        <v>0</v>
      </c>
      <c r="O29" s="6"/>
      <c r="P29" s="3"/>
      <c r="Q29" s="3"/>
      <c r="R29" s="3"/>
      <c r="S29" s="3"/>
      <c r="T29" s="3"/>
    </row>
    <row r="30" spans="1:20" ht="15.75" customHeight="1" x14ac:dyDescent="0.25">
      <c r="A30" s="7" t="s">
        <v>28</v>
      </c>
      <c r="B30" s="21"/>
      <c r="C30" s="21"/>
      <c r="D30" s="21">
        <v>50000</v>
      </c>
      <c r="E30" s="21"/>
      <c r="F30" s="21"/>
      <c r="G30" s="21"/>
      <c r="H30" s="21"/>
      <c r="I30" s="21"/>
      <c r="J30" s="21">
        <v>50000</v>
      </c>
      <c r="K30" s="21"/>
      <c r="L30" s="21"/>
      <c r="M30" s="21"/>
      <c r="N30" s="8">
        <f t="shared" si="7"/>
        <v>100000</v>
      </c>
      <c r="O30" s="6"/>
      <c r="P30" s="3"/>
      <c r="Q30" s="3"/>
      <c r="R30" s="3"/>
      <c r="S30" s="3"/>
      <c r="T30" s="3"/>
    </row>
    <row r="31" spans="1:20" ht="15.75" customHeight="1" x14ac:dyDescent="0.25">
      <c r="A31" s="7" t="s">
        <v>29</v>
      </c>
      <c r="B31" s="20"/>
      <c r="C31" s="20"/>
      <c r="D31" s="20"/>
      <c r="E31" s="20"/>
      <c r="F31" s="20"/>
      <c r="G31" s="20"/>
      <c r="H31" s="20">
        <v>200000</v>
      </c>
      <c r="I31" s="20"/>
      <c r="J31" s="20"/>
      <c r="K31" s="20"/>
      <c r="L31" s="20"/>
      <c r="M31" s="20">
        <v>200000</v>
      </c>
      <c r="N31" s="8">
        <f t="shared" si="7"/>
        <v>400000</v>
      </c>
      <c r="O31" s="6"/>
      <c r="P31" s="3"/>
      <c r="Q31" s="3"/>
      <c r="R31" s="3"/>
      <c r="S31" s="3"/>
      <c r="T31" s="3"/>
    </row>
    <row r="32" spans="1:20" ht="15.75" customHeight="1" x14ac:dyDescent="0.25">
      <c r="A32" s="7" t="s">
        <v>30</v>
      </c>
      <c r="B32" s="20"/>
      <c r="C32" s="20"/>
      <c r="D32" s="20"/>
      <c r="E32" s="20">
        <v>300000</v>
      </c>
      <c r="F32" s="20"/>
      <c r="G32" s="20"/>
      <c r="H32" s="20"/>
      <c r="I32" s="20"/>
      <c r="J32" s="20"/>
      <c r="K32" s="20">
        <v>200000</v>
      </c>
      <c r="L32" s="20"/>
      <c r="M32" s="20"/>
      <c r="N32" s="8">
        <f t="shared" si="7"/>
        <v>500000</v>
      </c>
      <c r="O32" s="6"/>
      <c r="P32" s="3"/>
      <c r="Q32" s="3"/>
      <c r="R32" s="3"/>
      <c r="S32" s="3"/>
      <c r="T32" s="3"/>
    </row>
    <row r="33" spans="1:20" ht="15.75" customHeight="1" x14ac:dyDescent="0.25">
      <c r="A33" s="7" t="s">
        <v>31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8">
        <f t="shared" si="7"/>
        <v>0</v>
      </c>
      <c r="O33" s="6"/>
      <c r="P33" s="3"/>
      <c r="Q33" s="3"/>
      <c r="R33" s="3"/>
      <c r="S33" s="3"/>
      <c r="T33" s="3"/>
    </row>
    <row r="34" spans="1:20" ht="15.75" customHeight="1" x14ac:dyDescent="0.25">
      <c r="A34" s="9" t="s">
        <v>32</v>
      </c>
      <c r="B34" s="9">
        <f t="shared" ref="B34:N34" si="8">SUM(B35:B50)</f>
        <v>810000</v>
      </c>
      <c r="C34" s="9">
        <f t="shared" si="8"/>
        <v>720000</v>
      </c>
      <c r="D34" s="9">
        <f t="shared" si="8"/>
        <v>720000</v>
      </c>
      <c r="E34" s="9">
        <f t="shared" si="8"/>
        <v>750000</v>
      </c>
      <c r="F34" s="9">
        <f t="shared" si="8"/>
        <v>850000</v>
      </c>
      <c r="G34" s="9">
        <f t="shared" si="8"/>
        <v>720000</v>
      </c>
      <c r="H34" s="9">
        <f t="shared" si="8"/>
        <v>750000</v>
      </c>
      <c r="I34" s="9">
        <f t="shared" si="8"/>
        <v>720000</v>
      </c>
      <c r="J34" s="9">
        <f t="shared" si="8"/>
        <v>720000</v>
      </c>
      <c r="K34" s="9">
        <f t="shared" si="8"/>
        <v>800000</v>
      </c>
      <c r="L34" s="9">
        <f t="shared" si="8"/>
        <v>720000</v>
      </c>
      <c r="M34" s="9">
        <f t="shared" si="8"/>
        <v>720000</v>
      </c>
      <c r="N34" s="9">
        <f t="shared" si="8"/>
        <v>9000000</v>
      </c>
      <c r="O34" s="9"/>
      <c r="P34" s="6"/>
      <c r="Q34" s="6"/>
      <c r="R34" s="6"/>
      <c r="S34" s="6"/>
      <c r="T34" s="6"/>
    </row>
    <row r="35" spans="1:20" ht="15.75" customHeight="1" x14ac:dyDescent="0.25">
      <c r="A35" s="7" t="s">
        <v>33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8">
        <f t="shared" ref="N35:N50" si="9">SUM(B35:M35)</f>
        <v>0</v>
      </c>
      <c r="O35" s="6"/>
      <c r="P35" s="3"/>
      <c r="Q35" s="3"/>
      <c r="R35" s="3"/>
      <c r="S35" s="3"/>
      <c r="T35" s="3"/>
    </row>
    <row r="36" spans="1:20" ht="15.75" customHeight="1" x14ac:dyDescent="0.25">
      <c r="A36" s="7" t="s">
        <v>34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8">
        <f t="shared" si="9"/>
        <v>0</v>
      </c>
      <c r="O36" s="6"/>
      <c r="P36" s="3"/>
      <c r="Q36" s="3"/>
      <c r="R36" s="3"/>
      <c r="S36" s="3"/>
      <c r="T36" s="3"/>
    </row>
    <row r="37" spans="1:20" ht="15.75" customHeight="1" x14ac:dyDescent="0.25">
      <c r="A37" s="7" t="s">
        <v>35</v>
      </c>
      <c r="B37" s="20">
        <v>180000</v>
      </c>
      <c r="C37" s="20">
        <v>180000</v>
      </c>
      <c r="D37" s="20">
        <v>180000</v>
      </c>
      <c r="E37" s="20">
        <v>180000</v>
      </c>
      <c r="F37" s="20">
        <v>180000</v>
      </c>
      <c r="G37" s="20">
        <v>180000</v>
      </c>
      <c r="H37" s="20">
        <v>180000</v>
      </c>
      <c r="I37" s="20">
        <v>180000</v>
      </c>
      <c r="J37" s="20">
        <v>180000</v>
      </c>
      <c r="K37" s="20">
        <v>180000</v>
      </c>
      <c r="L37" s="20">
        <v>180000</v>
      </c>
      <c r="M37" s="20">
        <v>180000</v>
      </c>
      <c r="N37" s="8">
        <f t="shared" si="9"/>
        <v>2160000</v>
      </c>
      <c r="O37" s="6"/>
      <c r="P37" s="3"/>
      <c r="Q37" s="3"/>
      <c r="R37" s="3"/>
      <c r="S37" s="3"/>
      <c r="T37" s="3"/>
    </row>
    <row r="38" spans="1:20" ht="15.75" customHeight="1" x14ac:dyDescent="0.25">
      <c r="A38" s="7" t="s">
        <v>36</v>
      </c>
      <c r="B38" s="20">
        <v>30000</v>
      </c>
      <c r="C38" s="20">
        <v>30000</v>
      </c>
      <c r="D38" s="20">
        <v>30000</v>
      </c>
      <c r="E38" s="20">
        <v>30000</v>
      </c>
      <c r="F38" s="20">
        <v>30000</v>
      </c>
      <c r="G38" s="20">
        <v>30000</v>
      </c>
      <c r="H38" s="20">
        <v>30000</v>
      </c>
      <c r="I38" s="20">
        <v>30000</v>
      </c>
      <c r="J38" s="20">
        <v>30000</v>
      </c>
      <c r="K38" s="20">
        <v>30000</v>
      </c>
      <c r="L38" s="20">
        <v>30000</v>
      </c>
      <c r="M38" s="20">
        <v>30000</v>
      </c>
      <c r="N38" s="8">
        <f t="shared" si="9"/>
        <v>360000</v>
      </c>
      <c r="O38" s="6"/>
      <c r="P38" s="3"/>
      <c r="Q38" s="3"/>
      <c r="R38" s="3"/>
      <c r="S38" s="3"/>
      <c r="T38" s="3"/>
    </row>
    <row r="39" spans="1:20" ht="15.75" customHeight="1" x14ac:dyDescent="0.25">
      <c r="A39" s="7" t="s">
        <v>37</v>
      </c>
      <c r="B39" s="20">
        <v>160000</v>
      </c>
      <c r="C39" s="20">
        <v>100000</v>
      </c>
      <c r="D39" s="20">
        <v>100000</v>
      </c>
      <c r="E39" s="20">
        <v>100000</v>
      </c>
      <c r="F39" s="20">
        <v>100000</v>
      </c>
      <c r="G39" s="20">
        <v>100000</v>
      </c>
      <c r="H39" s="20">
        <v>100000</v>
      </c>
      <c r="I39" s="20">
        <v>100000</v>
      </c>
      <c r="J39" s="20">
        <v>100000</v>
      </c>
      <c r="K39" s="20">
        <v>100000</v>
      </c>
      <c r="L39" s="20">
        <v>100000</v>
      </c>
      <c r="M39" s="20">
        <v>100000</v>
      </c>
      <c r="N39" s="8">
        <f t="shared" si="9"/>
        <v>1260000</v>
      </c>
      <c r="O39" s="6"/>
      <c r="P39" s="3"/>
      <c r="Q39" s="3"/>
      <c r="R39" s="3"/>
      <c r="S39" s="3"/>
      <c r="T39" s="3"/>
    </row>
    <row r="40" spans="1:20" ht="15.75" customHeight="1" x14ac:dyDescent="0.25">
      <c r="A40" s="7" t="s">
        <v>38</v>
      </c>
      <c r="B40" s="20">
        <v>30000</v>
      </c>
      <c r="C40" s="20">
        <v>30000</v>
      </c>
      <c r="D40" s="20">
        <v>30000</v>
      </c>
      <c r="E40" s="20">
        <v>30000</v>
      </c>
      <c r="F40" s="20">
        <v>30000</v>
      </c>
      <c r="G40" s="20">
        <v>30000</v>
      </c>
      <c r="H40" s="20">
        <v>30000</v>
      </c>
      <c r="I40" s="20">
        <v>30000</v>
      </c>
      <c r="J40" s="20">
        <v>30000</v>
      </c>
      <c r="K40" s="20">
        <v>30000</v>
      </c>
      <c r="L40" s="20">
        <v>30000</v>
      </c>
      <c r="M40" s="20">
        <v>30000</v>
      </c>
      <c r="N40" s="8">
        <f t="shared" si="9"/>
        <v>360000</v>
      </c>
      <c r="O40" s="6"/>
      <c r="P40" s="3"/>
      <c r="Q40" s="3"/>
      <c r="R40" s="3"/>
      <c r="S40" s="3"/>
      <c r="T40" s="3"/>
    </row>
    <row r="41" spans="1:20" ht="15.75" customHeight="1" x14ac:dyDescent="0.25">
      <c r="A41" s="7" t="s">
        <v>39</v>
      </c>
      <c r="B41" s="20">
        <v>30000</v>
      </c>
      <c r="C41" s="20"/>
      <c r="D41" s="20"/>
      <c r="E41" s="20">
        <v>30000</v>
      </c>
      <c r="F41" s="20"/>
      <c r="G41" s="20"/>
      <c r="H41" s="20">
        <v>30000</v>
      </c>
      <c r="I41" s="20"/>
      <c r="J41" s="20"/>
      <c r="K41" s="20">
        <v>30000</v>
      </c>
      <c r="L41" s="20"/>
      <c r="M41" s="20"/>
      <c r="N41" s="8">
        <f t="shared" si="9"/>
        <v>120000</v>
      </c>
      <c r="O41" s="6"/>
      <c r="P41" s="3"/>
      <c r="Q41" s="3"/>
      <c r="R41" s="3"/>
      <c r="S41" s="3"/>
      <c r="T41" s="3"/>
    </row>
    <row r="42" spans="1:20" ht="15.75" customHeight="1" x14ac:dyDescent="0.25">
      <c r="A42" s="7" t="s">
        <v>40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50000</v>
      </c>
      <c r="L42" s="20">
        <v>0</v>
      </c>
      <c r="M42" s="20">
        <v>0</v>
      </c>
      <c r="N42" s="8">
        <f t="shared" si="9"/>
        <v>50000</v>
      </c>
      <c r="O42" s="6"/>
      <c r="P42" s="3"/>
      <c r="Q42" s="3"/>
      <c r="R42" s="3"/>
      <c r="S42" s="3"/>
      <c r="T42" s="3"/>
    </row>
    <row r="43" spans="1:20" ht="15.75" customHeight="1" x14ac:dyDescent="0.25">
      <c r="A43" s="7" t="s">
        <v>41</v>
      </c>
      <c r="B43" s="20">
        <v>20000</v>
      </c>
      <c r="C43" s="20">
        <v>20000</v>
      </c>
      <c r="D43" s="20">
        <v>20000</v>
      </c>
      <c r="E43" s="20">
        <v>20000</v>
      </c>
      <c r="F43" s="20">
        <v>20000</v>
      </c>
      <c r="G43" s="20">
        <v>20000</v>
      </c>
      <c r="H43" s="20">
        <v>20000</v>
      </c>
      <c r="I43" s="20">
        <v>20000</v>
      </c>
      <c r="J43" s="20">
        <v>20000</v>
      </c>
      <c r="K43" s="20">
        <v>20000</v>
      </c>
      <c r="L43" s="20">
        <v>20000</v>
      </c>
      <c r="M43" s="20">
        <v>20000</v>
      </c>
      <c r="N43" s="8">
        <f t="shared" si="9"/>
        <v>240000</v>
      </c>
      <c r="O43" s="6"/>
      <c r="P43" s="3"/>
      <c r="Q43" s="3"/>
      <c r="R43" s="3"/>
      <c r="S43" s="3"/>
      <c r="T43" s="3"/>
    </row>
    <row r="44" spans="1:20" ht="15.75" customHeight="1" x14ac:dyDescent="0.25">
      <c r="A44" s="7" t="s">
        <v>42</v>
      </c>
      <c r="B44" s="20">
        <v>130000</v>
      </c>
      <c r="C44" s="20">
        <v>130000</v>
      </c>
      <c r="D44" s="20">
        <v>130000</v>
      </c>
      <c r="E44" s="20">
        <v>130000</v>
      </c>
      <c r="F44" s="20">
        <v>260000</v>
      </c>
      <c r="G44" s="20">
        <v>130000</v>
      </c>
      <c r="H44" s="20">
        <v>130000</v>
      </c>
      <c r="I44" s="20">
        <v>130000</v>
      </c>
      <c r="J44" s="20">
        <v>130000</v>
      </c>
      <c r="K44" s="20">
        <v>130000</v>
      </c>
      <c r="L44" s="20">
        <v>130000</v>
      </c>
      <c r="M44" s="20">
        <v>130000</v>
      </c>
      <c r="N44" s="8">
        <f t="shared" si="9"/>
        <v>1690000</v>
      </c>
      <c r="O44" s="6"/>
      <c r="P44" s="3"/>
      <c r="Q44" s="3"/>
      <c r="R44" s="3"/>
      <c r="S44" s="3"/>
      <c r="T44" s="3"/>
    </row>
    <row r="45" spans="1:20" ht="15.75" customHeight="1" x14ac:dyDescent="0.25">
      <c r="A45" s="7" t="s">
        <v>43</v>
      </c>
      <c r="B45" s="20">
        <v>40000</v>
      </c>
      <c r="C45" s="20">
        <v>40000</v>
      </c>
      <c r="D45" s="20">
        <v>40000</v>
      </c>
      <c r="E45" s="20">
        <v>40000</v>
      </c>
      <c r="F45" s="20">
        <v>40000</v>
      </c>
      <c r="G45" s="20">
        <v>40000</v>
      </c>
      <c r="H45" s="20">
        <v>40000</v>
      </c>
      <c r="I45" s="20">
        <v>40000</v>
      </c>
      <c r="J45" s="20">
        <v>40000</v>
      </c>
      <c r="K45" s="20">
        <v>40000</v>
      </c>
      <c r="L45" s="20">
        <v>40000</v>
      </c>
      <c r="M45" s="20">
        <v>40000</v>
      </c>
      <c r="N45" s="8">
        <f t="shared" si="9"/>
        <v>480000</v>
      </c>
      <c r="O45" s="6"/>
      <c r="P45" s="3"/>
      <c r="Q45" s="3"/>
      <c r="R45" s="3"/>
      <c r="S45" s="3"/>
      <c r="T45" s="3"/>
    </row>
    <row r="46" spans="1:20" ht="15.75" customHeight="1" x14ac:dyDescent="0.25">
      <c r="A46" s="7" t="s">
        <v>44</v>
      </c>
      <c r="B46" s="20">
        <v>20000</v>
      </c>
      <c r="C46" s="20">
        <v>20000</v>
      </c>
      <c r="D46" s="20">
        <v>20000</v>
      </c>
      <c r="E46" s="20">
        <v>20000</v>
      </c>
      <c r="F46" s="20">
        <v>20000</v>
      </c>
      <c r="G46" s="20">
        <v>20000</v>
      </c>
      <c r="H46" s="20">
        <v>20000</v>
      </c>
      <c r="I46" s="20">
        <v>20000</v>
      </c>
      <c r="J46" s="20">
        <v>20000</v>
      </c>
      <c r="K46" s="20">
        <v>20000</v>
      </c>
      <c r="L46" s="20">
        <v>20000</v>
      </c>
      <c r="M46" s="20">
        <v>20000</v>
      </c>
      <c r="N46" s="8">
        <f t="shared" si="9"/>
        <v>240000</v>
      </c>
      <c r="O46" s="6"/>
      <c r="P46" s="3"/>
      <c r="Q46" s="3"/>
      <c r="R46" s="3"/>
      <c r="S46" s="3"/>
      <c r="T46" s="3"/>
    </row>
    <row r="47" spans="1:20" ht="15.75" customHeight="1" x14ac:dyDescent="0.25">
      <c r="A47" s="7" t="s">
        <v>45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8">
        <f t="shared" si="9"/>
        <v>0</v>
      </c>
      <c r="O47" s="6"/>
      <c r="P47" s="3"/>
      <c r="Q47" s="3"/>
      <c r="R47" s="3"/>
      <c r="S47" s="3"/>
      <c r="T47" s="3"/>
    </row>
    <row r="48" spans="1:20" ht="15.75" customHeight="1" x14ac:dyDescent="0.25">
      <c r="A48" s="7" t="s">
        <v>46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8">
        <f t="shared" si="9"/>
        <v>0</v>
      </c>
      <c r="O48" s="6"/>
      <c r="P48" s="3"/>
      <c r="Q48" s="3"/>
      <c r="R48" s="3"/>
      <c r="S48" s="3"/>
      <c r="T48" s="3"/>
    </row>
    <row r="49" spans="1:20" ht="15.75" customHeight="1" x14ac:dyDescent="0.25">
      <c r="A49" s="7" t="s">
        <v>47</v>
      </c>
      <c r="B49" s="20">
        <v>20000</v>
      </c>
      <c r="C49" s="20">
        <v>20000</v>
      </c>
      <c r="D49" s="20">
        <v>20000</v>
      </c>
      <c r="E49" s="20">
        <v>20000</v>
      </c>
      <c r="F49" s="20">
        <v>20000</v>
      </c>
      <c r="G49" s="20">
        <v>20000</v>
      </c>
      <c r="H49" s="20">
        <v>20000</v>
      </c>
      <c r="I49" s="20">
        <v>20000</v>
      </c>
      <c r="J49" s="20">
        <v>20000</v>
      </c>
      <c r="K49" s="20">
        <v>20000</v>
      </c>
      <c r="L49" s="20">
        <v>20000</v>
      </c>
      <c r="M49" s="20">
        <v>20000</v>
      </c>
      <c r="N49" s="8">
        <f t="shared" si="9"/>
        <v>240000</v>
      </c>
      <c r="O49" s="6"/>
      <c r="P49" s="3"/>
      <c r="Q49" s="3"/>
      <c r="R49" s="3"/>
      <c r="S49" s="3"/>
      <c r="T49" s="3"/>
    </row>
    <row r="50" spans="1:20" ht="15.75" customHeight="1" x14ac:dyDescent="0.25">
      <c r="A50" s="7" t="s">
        <v>48</v>
      </c>
      <c r="B50" s="20">
        <v>150000</v>
      </c>
      <c r="C50" s="20">
        <v>150000</v>
      </c>
      <c r="D50" s="20">
        <v>150000</v>
      </c>
      <c r="E50" s="20">
        <v>150000</v>
      </c>
      <c r="F50" s="20">
        <v>150000</v>
      </c>
      <c r="G50" s="20">
        <v>150000</v>
      </c>
      <c r="H50" s="20">
        <v>150000</v>
      </c>
      <c r="I50" s="20">
        <v>150000</v>
      </c>
      <c r="J50" s="20">
        <v>150000</v>
      </c>
      <c r="K50" s="20">
        <v>150000</v>
      </c>
      <c r="L50" s="20">
        <v>150000</v>
      </c>
      <c r="M50" s="20">
        <v>150000</v>
      </c>
      <c r="N50" s="8">
        <f t="shared" si="9"/>
        <v>1800000</v>
      </c>
      <c r="O50" s="6"/>
      <c r="P50" s="3"/>
      <c r="Q50" s="3"/>
      <c r="R50" s="3"/>
      <c r="S50" s="3"/>
      <c r="T50" s="3"/>
    </row>
    <row r="51" spans="1:20" ht="15.75" customHeight="1" x14ac:dyDescent="0.25">
      <c r="A51" s="9" t="s">
        <v>49</v>
      </c>
      <c r="B51" s="9">
        <f t="shared" ref="B51:O51" si="10">SUM(B52:B57)</f>
        <v>0</v>
      </c>
      <c r="C51" s="9">
        <f t="shared" si="10"/>
        <v>0</v>
      </c>
      <c r="D51" s="9">
        <f t="shared" si="10"/>
        <v>0</v>
      </c>
      <c r="E51" s="9">
        <f t="shared" si="10"/>
        <v>0</v>
      </c>
      <c r="F51" s="9">
        <f t="shared" si="10"/>
        <v>0</v>
      </c>
      <c r="G51" s="9">
        <f t="shared" si="10"/>
        <v>2300000</v>
      </c>
      <c r="H51" s="9">
        <f t="shared" si="10"/>
        <v>2400000</v>
      </c>
      <c r="I51" s="9">
        <f t="shared" si="10"/>
        <v>0</v>
      </c>
      <c r="J51" s="9">
        <f t="shared" si="10"/>
        <v>0</v>
      </c>
      <c r="K51" s="9">
        <f t="shared" si="10"/>
        <v>0</v>
      </c>
      <c r="L51" s="9">
        <f t="shared" si="10"/>
        <v>0</v>
      </c>
      <c r="M51" s="9">
        <f t="shared" si="10"/>
        <v>0</v>
      </c>
      <c r="N51" s="9">
        <f t="shared" si="10"/>
        <v>4700000</v>
      </c>
      <c r="O51" s="9">
        <f t="shared" si="10"/>
        <v>0</v>
      </c>
      <c r="P51" s="6"/>
      <c r="Q51" s="6"/>
      <c r="R51" s="6"/>
      <c r="S51" s="6"/>
      <c r="T51" s="6"/>
    </row>
    <row r="52" spans="1:20" ht="15.75" customHeight="1" x14ac:dyDescent="0.25">
      <c r="A52" s="17" t="s">
        <v>50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7">
        <v>1150000</v>
      </c>
      <c r="H52" s="7">
        <v>1150000</v>
      </c>
      <c r="I52" s="7"/>
      <c r="J52" s="7">
        <v>0</v>
      </c>
      <c r="K52" s="7">
        <v>0</v>
      </c>
      <c r="L52" s="7">
        <v>0</v>
      </c>
      <c r="M52" s="7">
        <v>0</v>
      </c>
      <c r="N52" s="8">
        <f t="shared" ref="N52:N57" si="11">SUM(B52:M52)</f>
        <v>2300000</v>
      </c>
      <c r="O52" s="6"/>
      <c r="P52" s="6"/>
      <c r="Q52" s="6"/>
      <c r="R52" s="6"/>
      <c r="S52" s="6"/>
      <c r="T52" s="6"/>
    </row>
    <row r="53" spans="1:20" ht="15.75" customHeight="1" x14ac:dyDescent="0.25">
      <c r="A53" s="17" t="s">
        <v>51</v>
      </c>
      <c r="B53" s="20">
        <v>0</v>
      </c>
      <c r="C53" s="20">
        <v>0</v>
      </c>
      <c r="D53" s="20">
        <v>0</v>
      </c>
      <c r="E53" s="20">
        <v>0</v>
      </c>
      <c r="F53" s="20">
        <v>0</v>
      </c>
      <c r="G53" s="20">
        <v>300000</v>
      </c>
      <c r="H53" s="7">
        <v>300000</v>
      </c>
      <c r="I53" s="7"/>
      <c r="J53" s="7">
        <v>0</v>
      </c>
      <c r="K53" s="7">
        <v>0</v>
      </c>
      <c r="L53" s="7">
        <v>0</v>
      </c>
      <c r="M53" s="7">
        <v>0</v>
      </c>
      <c r="N53" s="8">
        <f t="shared" si="11"/>
        <v>600000</v>
      </c>
      <c r="O53" s="6"/>
      <c r="P53" s="6"/>
      <c r="Q53" s="6"/>
      <c r="R53" s="6"/>
      <c r="S53" s="6"/>
      <c r="T53" s="6"/>
    </row>
    <row r="54" spans="1:20" ht="15.75" customHeight="1" x14ac:dyDescent="0.25">
      <c r="A54" s="17" t="s">
        <v>52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200000</v>
      </c>
      <c r="H54" s="7">
        <v>300000</v>
      </c>
      <c r="I54" s="7"/>
      <c r="J54" s="7">
        <v>0</v>
      </c>
      <c r="K54" s="7">
        <v>0</v>
      </c>
      <c r="L54" s="7">
        <v>0</v>
      </c>
      <c r="M54" s="7">
        <v>0</v>
      </c>
      <c r="N54" s="8">
        <f t="shared" si="11"/>
        <v>500000</v>
      </c>
      <c r="O54" s="6"/>
      <c r="P54" s="6"/>
      <c r="Q54" s="6"/>
      <c r="R54" s="6"/>
      <c r="S54" s="6"/>
      <c r="T54" s="6"/>
    </row>
    <row r="55" spans="1:20" ht="15.75" customHeight="1" x14ac:dyDescent="0.25">
      <c r="A55" s="17" t="s">
        <v>53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500000</v>
      </c>
      <c r="H55" s="7">
        <v>500000</v>
      </c>
      <c r="I55" s="7"/>
      <c r="J55" s="7">
        <v>0</v>
      </c>
      <c r="K55" s="7">
        <v>0</v>
      </c>
      <c r="L55" s="7">
        <v>0</v>
      </c>
      <c r="M55" s="7">
        <v>0</v>
      </c>
      <c r="N55" s="8">
        <f t="shared" si="11"/>
        <v>1000000</v>
      </c>
      <c r="O55" s="6"/>
      <c r="P55" s="6"/>
      <c r="Q55" s="6"/>
      <c r="R55" s="6"/>
      <c r="S55" s="6"/>
      <c r="T55" s="6"/>
    </row>
    <row r="56" spans="1:20" ht="15.75" customHeight="1" x14ac:dyDescent="0.25">
      <c r="A56" s="17" t="s">
        <v>129</v>
      </c>
      <c r="B56" s="7"/>
      <c r="C56" s="7"/>
      <c r="D56" s="7"/>
      <c r="E56" s="7"/>
      <c r="F56" s="7"/>
      <c r="G56" s="7">
        <v>150000</v>
      </c>
      <c r="H56" s="7">
        <v>150000</v>
      </c>
      <c r="I56" s="7"/>
      <c r="J56" s="7"/>
      <c r="K56" s="7"/>
      <c r="L56" s="7"/>
      <c r="M56" s="7"/>
      <c r="N56" s="8">
        <f t="shared" si="11"/>
        <v>300000</v>
      </c>
      <c r="O56" s="6"/>
      <c r="P56" s="6"/>
      <c r="Q56" s="6"/>
      <c r="R56" s="6"/>
      <c r="S56" s="6"/>
      <c r="T56" s="6"/>
    </row>
    <row r="57" spans="1:20" ht="15.75" customHeight="1" x14ac:dyDescent="0.25">
      <c r="A57" s="17" t="s">
        <v>89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8">
        <f t="shared" si="11"/>
        <v>0</v>
      </c>
      <c r="O57" s="6"/>
      <c r="P57" s="6"/>
      <c r="Q57" s="6"/>
      <c r="R57" s="6"/>
      <c r="S57" s="6"/>
      <c r="T57" s="6"/>
    </row>
    <row r="58" spans="1:20" ht="15.75" customHeight="1" x14ac:dyDescent="0.25">
      <c r="A58" s="9" t="s">
        <v>56</v>
      </c>
      <c r="B58" s="9">
        <f t="shared" ref="B58:O58" si="12">SUM(B59:B62)</f>
        <v>0</v>
      </c>
      <c r="C58" s="9">
        <f t="shared" si="12"/>
        <v>950000</v>
      </c>
      <c r="D58" s="9">
        <f t="shared" si="12"/>
        <v>1600000</v>
      </c>
      <c r="E58" s="9">
        <f t="shared" si="12"/>
        <v>450000</v>
      </c>
      <c r="F58" s="9">
        <f t="shared" si="12"/>
        <v>450000</v>
      </c>
      <c r="G58" s="9">
        <f t="shared" si="12"/>
        <v>500000</v>
      </c>
      <c r="H58" s="9">
        <f t="shared" si="12"/>
        <v>2305000</v>
      </c>
      <c r="I58" s="9">
        <f t="shared" si="12"/>
        <v>0</v>
      </c>
      <c r="J58" s="9">
        <f t="shared" si="12"/>
        <v>400000</v>
      </c>
      <c r="K58" s="9">
        <f t="shared" si="12"/>
        <v>450000</v>
      </c>
      <c r="L58" s="9">
        <f t="shared" si="12"/>
        <v>450000</v>
      </c>
      <c r="M58" s="9">
        <f t="shared" si="12"/>
        <v>450000</v>
      </c>
      <c r="N58" s="9">
        <f t="shared" si="12"/>
        <v>8005000</v>
      </c>
      <c r="O58" s="9">
        <f t="shared" si="12"/>
        <v>0</v>
      </c>
      <c r="P58" s="6"/>
      <c r="Q58" s="6"/>
      <c r="R58" s="6"/>
      <c r="S58" s="6"/>
      <c r="T58" s="6"/>
    </row>
    <row r="59" spans="1:20" ht="15.75" customHeight="1" x14ac:dyDescent="0.25">
      <c r="A59" s="7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8">
        <f>SUM(B59:M59)</f>
        <v>0</v>
      </c>
      <c r="O59" s="6"/>
      <c r="P59" s="3"/>
      <c r="Q59" s="3"/>
      <c r="R59" s="3"/>
      <c r="S59" s="3"/>
      <c r="T59" s="3"/>
    </row>
    <row r="60" spans="1:20" ht="15.75" customHeight="1" x14ac:dyDescent="0.25">
      <c r="A60" s="7" t="s">
        <v>58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8">
        <f>SUM(B60:M60)</f>
        <v>0</v>
      </c>
      <c r="O60" s="6"/>
      <c r="P60" s="3"/>
      <c r="Q60" s="3"/>
      <c r="R60" s="3"/>
      <c r="S60" s="3"/>
      <c r="T60" s="3"/>
    </row>
    <row r="61" spans="1:20" ht="15.75" customHeight="1" x14ac:dyDescent="0.25">
      <c r="A61" s="19" t="s">
        <v>59</v>
      </c>
      <c r="B61" s="20">
        <f>SUMIFS('Edzőtáborok, versenyek'!$F2:$F10,'Edzőtáborok, versenyek'!$B2:$B10,"202101",'Edzőtáborok, versenyek'!$C2:$C10,"edzőtábor")+SUMIFS('Edzőtáborok, versenyek'!$G2:$G10,'Edzőtáborok, versenyek'!$B2:$B10,"202101",'Edzőtáborok, versenyek'!$C2:$C10,"edzőtábor")+SUMIFS('Edzőtáborok, versenyek'!$H2:$H10,'Edzőtáborok, versenyek'!$B2:$B10,"202101",'Edzőtáborok, versenyek'!$C2:$C10,"edzőtábor")+SUMIFS('Edzőtáborok, versenyek'!$I2:$I10,'Edzőtáborok, versenyek'!$B2:$B10,"202101",'Edzőtáborok, versenyek'!$C2:$C10,"edzőtábor")</f>
        <v>0</v>
      </c>
      <c r="C61" s="20">
        <v>650000</v>
      </c>
      <c r="D61" s="20">
        <v>1200000</v>
      </c>
      <c r="E61" s="20">
        <f>SUMIFS('Edzőtáborok, versenyek'!$F2:$F10,'Edzőtáborok, versenyek'!$B2:$B10,"202104",'Edzőtáborok, versenyek'!$C2:$C10,"edzőtábor")+SUMIFS('Edzőtáborok, versenyek'!$G2:$G10,'Edzőtáborok, versenyek'!$B2:$B10,"202104",'Edzőtáborok, versenyek'!$C2:$C10,"edzőtábor")+SUMIFS('Edzőtáborok, versenyek'!$H2:$H10,'Edzőtáborok, versenyek'!$B2:$B10,"202104",'Edzőtáborok, versenyek'!$C2:$C10,"edzőtábor")+SUMIFS('Edzőtáborok, versenyek'!$I2:$I10,'Edzőtáborok, versenyek'!$B2:$B10,"202104",'Edzőtáborok, versenyek'!$C2:$C10,"edzőtábor")</f>
        <v>0</v>
      </c>
      <c r="F61" s="20">
        <f>SUMIFS('Edzőtáborok, versenyek'!$F2:$F10,'Edzőtáborok, versenyek'!$B2:$B10,"202105",'Edzőtáborok, versenyek'!$C2:$C10,"edzőtábor")+SUMIFS('Edzőtáborok, versenyek'!$G2:$G10,'Edzőtáborok, versenyek'!$B2:$B10,"202105",'Edzőtáborok, versenyek'!$C2:$C10,"edzőtábor")+SUMIFS('Edzőtáborok, versenyek'!$H2:$H10,'Edzőtáborok, versenyek'!$B2:$B10,"202105",'Edzőtáborok, versenyek'!$C2:$C10,"edzőtábor")+SUMIFS('Edzőtáborok, versenyek'!$I2:$I10,'Edzőtáborok, versenyek'!$B2:$B10,"202105",'Edzőtáborok, versenyek'!$C2:$C10,"edzőtábor")</f>
        <v>0</v>
      </c>
      <c r="G61" s="20">
        <f>SUMIFS('Edzőtáborok, versenyek'!$F2:$F10,'Edzőtáborok, versenyek'!$B2:$B10,"202106",'Edzőtáborok, versenyek'!$C2:$C10,"edzőtábor")+SUMIFS('Edzőtáborok, versenyek'!$G2:$G10,'Edzőtáborok, versenyek'!$B2:$B10,"202106",'Edzőtáborok, versenyek'!$C2:$C10,"edzőtábor")+SUMIFS('Edzőtáborok, versenyek'!$H2:$H10,'Edzőtáborok, versenyek'!$B2:$B10,"202106",'Edzőtáborok, versenyek'!$C2:$C10,"edzőtábor")+SUMIFS('Edzőtáborok, versenyek'!$I2:$I10,'Edzőtáborok, versenyek'!$B2:$B10,"202106",'Edzőtáborok, versenyek'!$C2:$C10,"edzőtábor")</f>
        <v>0</v>
      </c>
      <c r="H61" s="20">
        <v>1805000</v>
      </c>
      <c r="I61" s="20">
        <f>SUMIFS('Edzőtáborok, versenyek'!$F2:$F10,'Edzőtáborok, versenyek'!$B2:$B10,"202108",'Edzőtáborok, versenyek'!$C2:$C10,"edzőtábor")+SUMIFS('Edzőtáborok, versenyek'!$G2:$G10,'Edzőtáborok, versenyek'!$B2:$B10,"202108",'Edzőtáborok, versenyek'!$C2:$C10,"edzőtábor")+SUMIFS('Edzőtáborok, versenyek'!$H2:$H10,'Edzőtáborok, versenyek'!$B2:$B10,"202108",'Edzőtáborok, versenyek'!$C2:$C10,"edzőtábor")+SUMIFS('Edzőtáborok, versenyek'!$I2:$I10,'Edzőtáborok, versenyek'!$B2:$B10,"202108",'Edzőtáborok, versenyek'!$C2:$C10,"edzőtábor")</f>
        <v>0</v>
      </c>
      <c r="J61" s="20">
        <f>SUMIFS('Edzőtáborok, versenyek'!$F2:$F10,'Edzőtáborok, versenyek'!$B2:$B10,"202109",'Edzőtáborok, versenyek'!$C2:$C10,"edzőtábor")+SUMIFS('Edzőtáborok, versenyek'!$G2:$G10,'Edzőtáborok, versenyek'!$B2:$B10,"202109",'Edzőtáborok, versenyek'!$C2:$C10,"edzőtábor")+SUMIFS('Edzőtáborok, versenyek'!$H2:$H10,'Edzőtáborok, versenyek'!$B2:$B10,"202109",'Edzőtáborok, versenyek'!$C2:$C10,"edzőtábor")+SUMIFS('Edzőtáborok, versenyek'!$I2:$I10,'Edzőtáborok, versenyek'!$B2:$B10,"202109",'Edzőtáborok, versenyek'!$C2:$C10,"edzőtábor")</f>
        <v>0</v>
      </c>
      <c r="K61" s="20">
        <f>SUMIFS('Edzőtáborok, versenyek'!$F2:$F10,'Edzőtáborok, versenyek'!$B2:$B10,"202110",'Edzőtáborok, versenyek'!$C2:$C10,"edzőtábor")+SUMIFS('Edzőtáborok, versenyek'!$G2:$G10,'Edzőtáborok, versenyek'!$B2:$B10,"202110",'Edzőtáborok, versenyek'!$C2:$C10,"edzőtábor")+SUMIFS('Edzőtáborok, versenyek'!$H2:$H10,'Edzőtáborok, versenyek'!$B2:$B10,"202110",'Edzőtáborok, versenyek'!$C2:$C10,"edzőtábor")+SUMIFS('Edzőtáborok, versenyek'!$I2:$I10,'Edzőtáborok, versenyek'!$B2:$B10,"202110",'Edzőtáborok, versenyek'!$C2:$C10,"edzőtábor")</f>
        <v>0</v>
      </c>
      <c r="L61" s="20">
        <f>SUMIFS('Edzőtáborok, versenyek'!$F2:$F10,'Edzőtáborok, versenyek'!$B2:$B10,"202111",'Edzőtáborok, versenyek'!$C2:$C10,"edzőtábor")+SUMIFS('Edzőtáborok, versenyek'!$G2:$G10,'Edzőtáborok, versenyek'!$B2:$B10,"202111",'Edzőtáborok, versenyek'!$C2:$C10,"edzőtábor")+SUMIFS('Edzőtáborok, versenyek'!$H2:$H10,'Edzőtáborok, versenyek'!$B2:$B10,"202111",'Edzőtáborok, versenyek'!$C2:$C10,"edzőtábor")+SUMIFS('Edzőtáborok, versenyek'!$I2:$I10,'Edzőtáborok, versenyek'!$B2:$B10,"202111",'Edzőtáborok, versenyek'!$C2:$C10,"edzőtábor")</f>
        <v>0</v>
      </c>
      <c r="M61" s="20">
        <f>SUMIFS('Edzőtáborok, versenyek'!$F2:$F10,'Edzőtáborok, versenyek'!$B2:$B10,"202112",'Edzőtáborok, versenyek'!$C2:$C10,"edzőtábor")+SUMIFS('Edzőtáborok, versenyek'!$G2:$G10,'Edzőtáborok, versenyek'!$B2:$B10,"202112",'Edzőtáborok, versenyek'!$C2:$C10,"edzőtábor")+SUMIFS('Edzőtáborok, versenyek'!$H2:$H10,'Edzőtáborok, versenyek'!$B2:$B10,"202112",'Edzőtáborok, versenyek'!$C2:$C10,"edzőtábor")+SUMIFS('Edzőtáborok, versenyek'!$I2:$I10,'Edzőtáborok, versenyek'!$B2:$B10,"202112",'Edzőtáborok, versenyek'!$C2:$C10,"edzőtábor")</f>
        <v>0</v>
      </c>
      <c r="N61" s="8">
        <f>SUM(B61:M61)</f>
        <v>3655000</v>
      </c>
      <c r="O61" s="6"/>
      <c r="P61" s="3"/>
      <c r="Q61" s="3"/>
      <c r="R61" s="3"/>
      <c r="S61" s="3"/>
      <c r="T61" s="3"/>
    </row>
    <row r="62" spans="1:20" ht="15.75" customHeight="1" x14ac:dyDescent="0.25">
      <c r="A62" s="19" t="s">
        <v>60</v>
      </c>
      <c r="B62" s="20">
        <f>SUMIFS('Edzőtáborok, versenyek'!$F2:$F10,'Edzőtáborok, versenyek'!$B2:$B10,"202101",'Edzőtáborok, versenyek'!$C2:$C10,"verseny")+SUMIFS('Edzőtáborok, versenyek'!$G2:$G10,'Edzőtáborok, versenyek'!$B2:$B10,"202101",'Edzőtáborok, versenyek'!$C2:$C10,"verseny")+SUMIFS('Edzőtáborok, versenyek'!$H2:$H10,'Edzőtáborok, versenyek'!$B2:$B10,"202101",'Edzőtáborok, versenyek'!$C2:$C10,"verseny")+SUMIFS('Edzőtáborok, versenyek'!$I2:$I10,'Edzőtáborok, versenyek'!$B2:$B10,"202101",'Edzőtáborok, versenyek'!$C2:$C10,"verseny")</f>
        <v>0</v>
      </c>
      <c r="C62" s="20">
        <v>300000</v>
      </c>
      <c r="D62" s="20">
        <v>400000</v>
      </c>
      <c r="E62" s="20">
        <v>450000</v>
      </c>
      <c r="F62" s="20">
        <v>450000</v>
      </c>
      <c r="G62" s="20">
        <v>500000</v>
      </c>
      <c r="H62" s="20">
        <v>500000</v>
      </c>
      <c r="I62" s="20">
        <f>SUMIFS('Edzőtáborok, versenyek'!$F2:$F10,'Edzőtáborok, versenyek'!$B2:$B10,"202108",'Edzőtáborok, versenyek'!$C2:$C10,"verseny")+SUMIFS('Edzőtáborok, versenyek'!$G2:$G10,'Edzőtáborok, versenyek'!$B2:$B10,"202108",'Edzőtáborok, versenyek'!$C2:$C10,"verseny")+SUMIFS('Edzőtáborok, versenyek'!$H2:$H10,'Edzőtáborok, versenyek'!$B2:$B10,"202108",'Edzőtáborok, versenyek'!$C2:$C10,"verseny")+SUMIFS('Edzőtáborok, versenyek'!$I2:$I10,'Edzőtáborok, versenyek'!$B2:$B10,"202108",'Edzőtáborok, versenyek'!$C2:$C10,"verseny")</f>
        <v>0</v>
      </c>
      <c r="J62" s="20">
        <v>400000</v>
      </c>
      <c r="K62" s="20">
        <v>450000</v>
      </c>
      <c r="L62" s="20">
        <v>450000</v>
      </c>
      <c r="M62" s="20">
        <v>450000</v>
      </c>
      <c r="N62" s="8">
        <f>SUM(B62:M62)</f>
        <v>4350000</v>
      </c>
      <c r="O62" s="6"/>
      <c r="P62" s="3"/>
      <c r="Q62" s="3"/>
      <c r="R62" s="3"/>
      <c r="S62" s="3"/>
      <c r="T62" s="3"/>
    </row>
    <row r="63" spans="1:20" ht="15.75" customHeight="1" x14ac:dyDescent="0.25">
      <c r="A63" s="9" t="s">
        <v>61</v>
      </c>
      <c r="B63" s="9">
        <f t="shared" ref="B63:O63" si="13">SUM(B64:B70)</f>
        <v>100000</v>
      </c>
      <c r="C63" s="9">
        <f t="shared" si="13"/>
        <v>0</v>
      </c>
      <c r="D63" s="9">
        <f t="shared" si="13"/>
        <v>0</v>
      </c>
      <c r="E63" s="9">
        <f t="shared" si="13"/>
        <v>400000</v>
      </c>
      <c r="F63" s="9">
        <f t="shared" si="13"/>
        <v>0</v>
      </c>
      <c r="G63" s="9">
        <f t="shared" si="13"/>
        <v>0</v>
      </c>
      <c r="H63" s="9">
        <f t="shared" si="13"/>
        <v>0</v>
      </c>
      <c r="I63" s="9">
        <f t="shared" si="13"/>
        <v>400000</v>
      </c>
      <c r="J63" s="9">
        <f t="shared" si="13"/>
        <v>0</v>
      </c>
      <c r="K63" s="9">
        <f t="shared" si="13"/>
        <v>0</v>
      </c>
      <c r="L63" s="9">
        <f t="shared" si="13"/>
        <v>0</v>
      </c>
      <c r="M63" s="9">
        <f t="shared" si="13"/>
        <v>200000</v>
      </c>
      <c r="N63" s="9">
        <f t="shared" si="13"/>
        <v>1100000</v>
      </c>
      <c r="O63" s="9">
        <f t="shared" si="13"/>
        <v>0</v>
      </c>
      <c r="P63" s="6"/>
      <c r="Q63" s="6"/>
      <c r="R63" s="6"/>
      <c r="S63" s="6"/>
      <c r="T63" s="6"/>
    </row>
    <row r="64" spans="1:20" ht="15.75" customHeight="1" x14ac:dyDescent="0.25">
      <c r="A64" s="11" t="s">
        <v>62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8">
        <f t="shared" ref="N64:N70" si="14">SUM(B64:M64)</f>
        <v>0</v>
      </c>
      <c r="O64" s="6"/>
      <c r="P64" s="3"/>
      <c r="Q64" s="3"/>
      <c r="R64" s="3"/>
      <c r="S64" s="3"/>
      <c r="T64" s="3"/>
    </row>
    <row r="65" spans="1:20" ht="15.75" customHeight="1" x14ac:dyDescent="0.25">
      <c r="A65" s="11" t="s">
        <v>63</v>
      </c>
      <c r="B65" s="7"/>
      <c r="C65" s="7"/>
      <c r="D65" s="7"/>
      <c r="E65" s="7">
        <v>400000</v>
      </c>
      <c r="F65" s="7"/>
      <c r="G65" s="7"/>
      <c r="H65" s="7"/>
      <c r="I65" s="7"/>
      <c r="J65" s="7"/>
      <c r="K65" s="7"/>
      <c r="L65" s="7"/>
      <c r="M65" s="7"/>
      <c r="N65" s="8">
        <f t="shared" si="14"/>
        <v>400000</v>
      </c>
      <c r="O65" s="6"/>
      <c r="P65" s="3"/>
      <c r="Q65" s="3"/>
      <c r="R65" s="3"/>
      <c r="S65" s="3"/>
      <c r="T65" s="3"/>
    </row>
    <row r="66" spans="1:20" ht="15.75" customHeight="1" x14ac:dyDescent="0.25">
      <c r="A66" s="7" t="s">
        <v>64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8">
        <f t="shared" si="14"/>
        <v>0</v>
      </c>
      <c r="O66" s="6"/>
      <c r="P66" s="3"/>
      <c r="Q66" s="3"/>
      <c r="R66" s="3"/>
      <c r="S66" s="3"/>
      <c r="T66" s="3"/>
    </row>
    <row r="67" spans="1:20" ht="15.75" customHeight="1" x14ac:dyDescent="0.25">
      <c r="A67" s="7" t="s">
        <v>65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8">
        <f t="shared" si="14"/>
        <v>0</v>
      </c>
      <c r="O67" s="6"/>
      <c r="P67" s="3"/>
      <c r="Q67" s="3"/>
      <c r="R67" s="3"/>
      <c r="S67" s="3"/>
      <c r="T67" s="3"/>
    </row>
    <row r="68" spans="1:20" ht="15.75" customHeight="1" x14ac:dyDescent="0.25">
      <c r="A68" s="7" t="s">
        <v>66</v>
      </c>
      <c r="B68" s="7">
        <v>100000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8">
        <f t="shared" si="14"/>
        <v>100000</v>
      </c>
      <c r="O68" s="6"/>
      <c r="P68" s="3"/>
      <c r="Q68" s="3"/>
      <c r="R68" s="3"/>
      <c r="S68" s="3"/>
      <c r="T68" s="3"/>
    </row>
    <row r="69" spans="1:20" ht="15.75" customHeight="1" x14ac:dyDescent="0.25">
      <c r="A69" s="7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>
        <v>200000</v>
      </c>
      <c r="N69" s="8">
        <f t="shared" si="14"/>
        <v>200000</v>
      </c>
      <c r="O69" s="6"/>
      <c r="P69" s="3"/>
      <c r="Q69" s="3"/>
      <c r="R69" s="3"/>
      <c r="S69" s="3"/>
      <c r="T69" s="3"/>
    </row>
    <row r="70" spans="1:20" ht="15.75" customHeight="1" x14ac:dyDescent="0.25">
      <c r="A70" s="7" t="s">
        <v>68</v>
      </c>
      <c r="B70" s="7"/>
      <c r="C70" s="7"/>
      <c r="D70" s="7"/>
      <c r="E70" s="7"/>
      <c r="F70" s="7"/>
      <c r="G70" s="7"/>
      <c r="H70" s="7"/>
      <c r="I70" s="7">
        <v>400000</v>
      </c>
      <c r="J70" s="7"/>
      <c r="K70" s="7"/>
      <c r="L70" s="7"/>
      <c r="M70" s="7"/>
      <c r="N70" s="8">
        <f t="shared" si="14"/>
        <v>400000</v>
      </c>
      <c r="O70" s="6"/>
      <c r="P70" s="3"/>
      <c r="Q70" s="3"/>
      <c r="R70" s="3"/>
      <c r="S70" s="3"/>
      <c r="T70" s="3"/>
    </row>
    <row r="71" spans="1:20" ht="15.75" customHeight="1" x14ac:dyDescent="0.25">
      <c r="A71" s="9" t="s">
        <v>69</v>
      </c>
      <c r="B71" s="9">
        <f t="shared" ref="B71:O71" si="15">SUM(B72:B73)</f>
        <v>26000</v>
      </c>
      <c r="C71" s="9">
        <f t="shared" si="15"/>
        <v>0</v>
      </c>
      <c r="D71" s="9">
        <f t="shared" si="15"/>
        <v>0</v>
      </c>
      <c r="E71" s="9">
        <f t="shared" si="15"/>
        <v>0</v>
      </c>
      <c r="F71" s="9">
        <f t="shared" si="15"/>
        <v>0</v>
      </c>
      <c r="G71" s="9">
        <f t="shared" si="15"/>
        <v>0</v>
      </c>
      <c r="H71" s="9">
        <f t="shared" si="15"/>
        <v>0</v>
      </c>
      <c r="I71" s="9">
        <f t="shared" si="15"/>
        <v>26000</v>
      </c>
      <c r="J71" s="9">
        <f t="shared" si="15"/>
        <v>0</v>
      </c>
      <c r="K71" s="9">
        <f t="shared" si="15"/>
        <v>0</v>
      </c>
      <c r="L71" s="9">
        <f t="shared" si="15"/>
        <v>0</v>
      </c>
      <c r="M71" s="9">
        <f t="shared" si="15"/>
        <v>0</v>
      </c>
      <c r="N71" s="9">
        <f t="shared" si="15"/>
        <v>52000</v>
      </c>
      <c r="O71" s="9">
        <f t="shared" si="15"/>
        <v>0</v>
      </c>
      <c r="P71" s="6"/>
      <c r="Q71" s="6"/>
      <c r="R71" s="6"/>
      <c r="S71" s="6"/>
      <c r="T71" s="6"/>
    </row>
    <row r="72" spans="1:20" ht="15.75" customHeight="1" x14ac:dyDescent="0.25">
      <c r="A72" s="7" t="s">
        <v>70</v>
      </c>
      <c r="B72" s="7">
        <v>26000</v>
      </c>
      <c r="C72" s="7"/>
      <c r="D72" s="7"/>
      <c r="E72" s="7"/>
      <c r="F72" s="7"/>
      <c r="G72" s="7"/>
      <c r="H72" s="7"/>
      <c r="I72" s="7">
        <v>26000</v>
      </c>
      <c r="J72" s="7"/>
      <c r="K72" s="7"/>
      <c r="L72" s="7"/>
      <c r="M72" s="7"/>
      <c r="N72" s="8">
        <f>SUM(B72:M72)</f>
        <v>52000</v>
      </c>
      <c r="O72" s="6"/>
      <c r="P72" s="3"/>
      <c r="Q72" s="3"/>
      <c r="R72" s="3"/>
      <c r="S72" s="3"/>
      <c r="T72" s="3"/>
    </row>
    <row r="73" spans="1:20" ht="15.75" customHeight="1" x14ac:dyDescent="0.25">
      <c r="A73" s="7" t="s">
        <v>71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8">
        <f>SUM(B73:M73)</f>
        <v>0</v>
      </c>
      <c r="O73" s="6"/>
      <c r="P73" s="3"/>
      <c r="Q73" s="3"/>
      <c r="R73" s="3"/>
      <c r="S73" s="3"/>
      <c r="T73" s="3"/>
    </row>
    <row r="74" spans="1:20" ht="15.75" customHeight="1" x14ac:dyDescent="0.25">
      <c r="A74" s="9" t="s">
        <v>72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6"/>
      <c r="Q74" s="6"/>
      <c r="R74" s="6"/>
      <c r="S74" s="6"/>
      <c r="T74" s="6"/>
    </row>
    <row r="75" spans="1:20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8"/>
      <c r="O75" s="6"/>
      <c r="P75" s="3"/>
      <c r="Q75" s="3"/>
      <c r="R75" s="3"/>
      <c r="S75" s="3"/>
      <c r="T75" s="3"/>
    </row>
    <row r="76" spans="1:20" ht="15.75" customHeight="1" x14ac:dyDescent="0.25">
      <c r="A76" s="12" t="s">
        <v>73</v>
      </c>
      <c r="B76" s="12">
        <f t="shared" ref="B76:O76" si="16">B14+B20+B34+B51+B58+B63+B71+B74</f>
        <v>7612800</v>
      </c>
      <c r="C76" s="12">
        <f t="shared" si="16"/>
        <v>8346800</v>
      </c>
      <c r="D76" s="12">
        <f t="shared" si="16"/>
        <v>9046800</v>
      </c>
      <c r="E76" s="12">
        <f t="shared" si="16"/>
        <v>8834400</v>
      </c>
      <c r="F76" s="12">
        <f t="shared" si="16"/>
        <v>8034400</v>
      </c>
      <c r="G76" s="12">
        <f t="shared" si="16"/>
        <v>9704400</v>
      </c>
      <c r="H76" s="12">
        <f t="shared" si="16"/>
        <v>14089400</v>
      </c>
      <c r="I76" s="12">
        <f t="shared" si="16"/>
        <v>6580400</v>
      </c>
      <c r="J76" s="12">
        <f t="shared" si="16"/>
        <v>7640400</v>
      </c>
      <c r="K76" s="12">
        <f t="shared" si="16"/>
        <v>9180400</v>
      </c>
      <c r="L76" s="12">
        <f t="shared" si="16"/>
        <v>8900400</v>
      </c>
      <c r="M76" s="12">
        <f t="shared" si="16"/>
        <v>10670400</v>
      </c>
      <c r="N76" s="12">
        <f t="shared" si="16"/>
        <v>108641000</v>
      </c>
      <c r="O76" s="12">
        <f t="shared" si="16"/>
        <v>0</v>
      </c>
      <c r="P76" s="6"/>
      <c r="Q76" s="6"/>
      <c r="R76" s="6"/>
      <c r="S76" s="6"/>
      <c r="T76" s="6"/>
    </row>
    <row r="77" spans="1:20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8"/>
      <c r="O77" s="6"/>
      <c r="P77" s="3"/>
      <c r="Q77" s="3"/>
      <c r="R77" s="3"/>
      <c r="S77" s="3"/>
      <c r="T77" s="3"/>
    </row>
    <row r="78" spans="1:20" ht="15.75" customHeight="1" x14ac:dyDescent="0.25">
      <c r="A78" s="13" t="s">
        <v>74</v>
      </c>
      <c r="B78" s="13">
        <f t="shared" ref="B78:O78" si="17">B3-B76</f>
        <v>1087200</v>
      </c>
      <c r="C78" s="13">
        <f t="shared" si="17"/>
        <v>353200</v>
      </c>
      <c r="D78" s="13">
        <f t="shared" si="17"/>
        <v>-346800</v>
      </c>
      <c r="E78" s="13">
        <f t="shared" si="17"/>
        <v>-134400</v>
      </c>
      <c r="F78" s="13">
        <f t="shared" si="17"/>
        <v>-234400</v>
      </c>
      <c r="G78" s="13">
        <f t="shared" si="17"/>
        <v>-754400</v>
      </c>
      <c r="H78" s="13">
        <f t="shared" si="17"/>
        <v>3110600</v>
      </c>
      <c r="I78" s="13">
        <f t="shared" si="17"/>
        <v>-2380400</v>
      </c>
      <c r="J78" s="13">
        <f t="shared" si="17"/>
        <v>109600</v>
      </c>
      <c r="K78" s="13">
        <f t="shared" si="17"/>
        <v>1319600</v>
      </c>
      <c r="L78" s="13">
        <f t="shared" si="17"/>
        <v>1099600</v>
      </c>
      <c r="M78" s="13">
        <f t="shared" si="17"/>
        <v>-3520400</v>
      </c>
      <c r="N78" s="13">
        <f t="shared" si="17"/>
        <v>-291000</v>
      </c>
      <c r="O78" s="13">
        <f t="shared" si="17"/>
        <v>0</v>
      </c>
      <c r="P78" s="3"/>
      <c r="Q78" s="3"/>
      <c r="R78" s="3"/>
      <c r="S78" s="3"/>
      <c r="T78" s="3"/>
    </row>
    <row r="79" spans="1:20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8"/>
      <c r="O79" s="6"/>
      <c r="P79" s="3"/>
      <c r="Q79" s="3"/>
      <c r="R79" s="3"/>
      <c r="S79" s="3"/>
      <c r="T79" s="3"/>
    </row>
    <row r="80" spans="1:2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</sheetData>
  <mergeCells count="1">
    <mergeCell ref="B1:M1"/>
  </mergeCells>
  <pageMargins left="0.7" right="0.7" top="0.75" bottom="0.75" header="0.51180555555555496" footer="0.51180555555555496"/>
  <pageSetup paperSize="9" scale="91" firstPageNumber="0" orientation="landscape" horizontalDpi="4294967293" verticalDpi="4294967293" r:id="rId1"/>
  <headerFooter>
    <oddHeader>&amp;CÉRDI VÍZISPORT KFT.</oddHeader>
    <oddFooter>&amp;F</oddFooter>
  </headerFooter>
  <rowBreaks count="2" manualBreakCount="2">
    <brk id="33" max="16383" man="1"/>
    <brk id="62" max="16383" man="1"/>
  </rowBreaks>
  <colBreaks count="3" manualBreakCount="3">
    <brk id="1" max="1048575" man="1"/>
    <brk id="8" max="1048575" man="1"/>
    <brk id="14" max="1048575" man="1"/>
  </col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19"/>
  <sheetViews>
    <sheetView showGridLines="0" view="pageBreakPreview" zoomScale="60" zoomScaleNormal="80" workbookViewId="0">
      <pane xSplit="1" ySplit="2" topLeftCell="AH3" activePane="bottomRight" state="frozen"/>
      <selection pane="topRight" activeCell="B1" sqref="B1"/>
      <selection pane="bottomLeft" activeCell="A3" sqref="A3"/>
      <selection pane="bottomRight" activeCell="A2" sqref="A2:AZ19"/>
    </sheetView>
  </sheetViews>
  <sheetFormatPr defaultColWidth="12.375" defaultRowHeight="15.75" x14ac:dyDescent="0.25"/>
  <cols>
    <col min="1" max="1" width="27.375" style="22" customWidth="1"/>
    <col min="2" max="12" width="15.25" style="22" hidden="1" customWidth="1"/>
    <col min="13" max="14" width="15.25" style="22" customWidth="1"/>
    <col min="15" max="24" width="14.125" style="22" customWidth="1"/>
    <col min="25" max="25" width="15.25" style="22" customWidth="1"/>
    <col min="26" max="27" width="14.125" style="22" customWidth="1"/>
    <col min="28" max="28" width="15.25" style="22" customWidth="1"/>
    <col min="29" max="30" width="14.125" style="22" customWidth="1"/>
    <col min="31" max="31" width="15.25" style="22" customWidth="1"/>
    <col min="32" max="33" width="14.125" style="22" customWidth="1"/>
    <col min="34" max="34" width="15.25" style="22" customWidth="1"/>
    <col min="35" max="36" width="14.125" style="22" customWidth="1"/>
    <col min="37" max="37" width="15.25" style="22" customWidth="1"/>
    <col min="38" max="39" width="14.125" style="22" customWidth="1"/>
    <col min="40" max="40" width="15.25" style="22" customWidth="1"/>
    <col min="41" max="42" width="14.125" style="22" customWidth="1"/>
    <col min="43" max="43" width="15.25" style="22" customWidth="1"/>
    <col min="44" max="45" width="14.125" style="22" customWidth="1"/>
    <col min="46" max="46" width="15.25" style="22" customWidth="1"/>
    <col min="47" max="48" width="14.125" style="22" customWidth="1"/>
    <col min="49" max="49" width="18.375" style="22" customWidth="1"/>
    <col min="50" max="1014" width="12.375" style="22"/>
  </cols>
  <sheetData>
    <row r="1" spans="1:52" x14ac:dyDescent="0.25">
      <c r="B1" s="50"/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  <c r="N1" s="53">
        <v>2021</v>
      </c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23"/>
      <c r="AY1" s="23"/>
      <c r="AZ1" s="23"/>
    </row>
    <row r="2" spans="1:52" x14ac:dyDescent="0.25">
      <c r="B2" s="54"/>
      <c r="C2" s="55"/>
      <c r="D2" s="56"/>
      <c r="E2" s="54"/>
      <c r="F2" s="55"/>
      <c r="G2" s="56"/>
      <c r="H2" s="54"/>
      <c r="I2" s="55"/>
      <c r="J2" s="56"/>
      <c r="K2" s="54"/>
      <c r="L2" s="55"/>
      <c r="M2" s="56"/>
      <c r="N2" s="49" t="s">
        <v>80</v>
      </c>
      <c r="O2" s="49"/>
      <c r="P2" s="49"/>
      <c r="Q2" s="49" t="s">
        <v>81</v>
      </c>
      <c r="R2" s="49"/>
      <c r="S2" s="49"/>
      <c r="T2" s="49" t="s">
        <v>82</v>
      </c>
      <c r="U2" s="49"/>
      <c r="V2" s="49"/>
      <c r="W2" s="49" t="s">
        <v>83</v>
      </c>
      <c r="X2" s="49"/>
      <c r="Y2" s="49"/>
      <c r="Z2" s="49" t="s">
        <v>84</v>
      </c>
      <c r="AA2" s="49"/>
      <c r="AB2" s="49"/>
      <c r="AC2" s="49" t="s">
        <v>85</v>
      </c>
      <c r="AD2" s="49"/>
      <c r="AE2" s="49"/>
      <c r="AF2" s="49" t="s">
        <v>86</v>
      </c>
      <c r="AG2" s="49"/>
      <c r="AH2" s="49"/>
      <c r="AI2" s="49" t="s">
        <v>87</v>
      </c>
      <c r="AJ2" s="49"/>
      <c r="AK2" s="49"/>
      <c r="AL2" s="49" t="s">
        <v>76</v>
      </c>
      <c r="AM2" s="49"/>
      <c r="AN2" s="49"/>
      <c r="AO2" s="49" t="s">
        <v>77</v>
      </c>
      <c r="AP2" s="49"/>
      <c r="AQ2" s="49"/>
      <c r="AR2" s="49" t="s">
        <v>78</v>
      </c>
      <c r="AS2" s="49"/>
      <c r="AT2" s="49"/>
      <c r="AU2" s="49" t="s">
        <v>79</v>
      </c>
      <c r="AV2" s="49"/>
      <c r="AW2" s="49"/>
      <c r="AX2" s="49" t="s">
        <v>128</v>
      </c>
      <c r="AY2" s="49"/>
      <c r="AZ2" s="49"/>
    </row>
    <row r="3" spans="1:52" x14ac:dyDescent="0.25">
      <c r="A3" s="24" t="s">
        <v>90</v>
      </c>
      <c r="B3" s="25"/>
      <c r="C3" s="26"/>
      <c r="D3" s="27"/>
      <c r="E3" s="25"/>
      <c r="F3" s="26"/>
      <c r="G3" s="27"/>
      <c r="H3" s="25"/>
      <c r="I3" s="26"/>
      <c r="J3" s="27"/>
      <c r="K3" s="25"/>
      <c r="L3" s="26"/>
      <c r="M3" s="27"/>
      <c r="N3" s="25" t="s">
        <v>91</v>
      </c>
      <c r="O3" s="26" t="s">
        <v>92</v>
      </c>
      <c r="P3" s="27" t="s">
        <v>93</v>
      </c>
      <c r="Q3" s="25" t="s">
        <v>91</v>
      </c>
      <c r="R3" s="26" t="s">
        <v>92</v>
      </c>
      <c r="S3" s="27" t="s">
        <v>93</v>
      </c>
      <c r="T3" s="25" t="s">
        <v>91</v>
      </c>
      <c r="U3" s="26" t="s">
        <v>92</v>
      </c>
      <c r="V3" s="27" t="s">
        <v>93</v>
      </c>
      <c r="W3" s="25" t="s">
        <v>91</v>
      </c>
      <c r="X3" s="26" t="s">
        <v>92</v>
      </c>
      <c r="Y3" s="27" t="s">
        <v>93</v>
      </c>
      <c r="Z3" s="25" t="s">
        <v>91</v>
      </c>
      <c r="AA3" s="26" t="s">
        <v>92</v>
      </c>
      <c r="AB3" s="27" t="s">
        <v>93</v>
      </c>
      <c r="AC3" s="25" t="s">
        <v>91</v>
      </c>
      <c r="AD3" s="26" t="s">
        <v>92</v>
      </c>
      <c r="AE3" s="27" t="s">
        <v>93</v>
      </c>
      <c r="AF3" s="25" t="s">
        <v>91</v>
      </c>
      <c r="AG3" s="26" t="s">
        <v>92</v>
      </c>
      <c r="AH3" s="27" t="s">
        <v>93</v>
      </c>
      <c r="AI3" s="25" t="s">
        <v>91</v>
      </c>
      <c r="AJ3" s="26" t="s">
        <v>92</v>
      </c>
      <c r="AK3" s="27" t="s">
        <v>93</v>
      </c>
      <c r="AL3" s="25" t="s">
        <v>91</v>
      </c>
      <c r="AM3" s="26" t="s">
        <v>92</v>
      </c>
      <c r="AN3" s="27" t="s">
        <v>93</v>
      </c>
      <c r="AO3" s="25" t="s">
        <v>91</v>
      </c>
      <c r="AP3" s="26" t="s">
        <v>92</v>
      </c>
      <c r="AQ3" s="27" t="s">
        <v>93</v>
      </c>
      <c r="AR3" s="25" t="s">
        <v>91</v>
      </c>
      <c r="AS3" s="26" t="s">
        <v>92</v>
      </c>
      <c r="AT3" s="27" t="s">
        <v>93</v>
      </c>
      <c r="AU3" s="25" t="s">
        <v>91</v>
      </c>
      <c r="AV3" s="26" t="s">
        <v>92</v>
      </c>
      <c r="AW3" s="27" t="s">
        <v>93</v>
      </c>
      <c r="AX3" s="25" t="s">
        <v>91</v>
      </c>
      <c r="AY3" s="26" t="s">
        <v>92</v>
      </c>
      <c r="AZ3" s="27" t="s">
        <v>93</v>
      </c>
    </row>
    <row r="4" spans="1:52" x14ac:dyDescent="0.25">
      <c r="A4" s="28" t="s">
        <v>94</v>
      </c>
      <c r="B4" s="29"/>
      <c r="C4" s="30"/>
      <c r="D4" s="29"/>
      <c r="E4" s="29"/>
      <c r="F4" s="30"/>
      <c r="G4" s="29"/>
      <c r="H4" s="29"/>
      <c r="I4" s="30"/>
      <c r="J4" s="29"/>
      <c r="K4" s="29"/>
      <c r="L4" s="30"/>
      <c r="M4" s="29"/>
      <c r="N4" s="42">
        <v>510000</v>
      </c>
      <c r="O4" s="30">
        <f>N4*0.15</f>
        <v>76500</v>
      </c>
      <c r="P4" s="29">
        <f t="shared" ref="P4:Q10" si="0">M4</f>
        <v>0</v>
      </c>
      <c r="Q4" s="29">
        <f t="shared" si="0"/>
        <v>510000</v>
      </c>
      <c r="R4" s="30">
        <f>Q4*0.15</f>
        <v>76500</v>
      </c>
      <c r="S4" s="29">
        <f t="shared" ref="S4:T10" si="1">P4</f>
        <v>0</v>
      </c>
      <c r="T4" s="29">
        <f t="shared" si="1"/>
        <v>510000</v>
      </c>
      <c r="U4" s="30">
        <f>T4*0.15</f>
        <v>76500</v>
      </c>
      <c r="V4" s="29">
        <f t="shared" ref="V4:W10" si="2">S4</f>
        <v>0</v>
      </c>
      <c r="W4" s="29">
        <v>545000</v>
      </c>
      <c r="X4" s="30">
        <f>W4*0.15</f>
        <v>81750</v>
      </c>
      <c r="Y4" s="29">
        <f t="shared" ref="Y4:Z10" si="3">V4</f>
        <v>0</v>
      </c>
      <c r="Z4" s="29">
        <f t="shared" si="3"/>
        <v>545000</v>
      </c>
      <c r="AA4" s="30">
        <f>Z4*0.15</f>
        <v>81750</v>
      </c>
      <c r="AB4" s="29">
        <f t="shared" ref="AB4:AC10" si="4">Y4</f>
        <v>0</v>
      </c>
      <c r="AC4" s="29">
        <f t="shared" si="4"/>
        <v>545000</v>
      </c>
      <c r="AD4" s="30">
        <f>AC4*0.15</f>
        <v>81750</v>
      </c>
      <c r="AE4" s="29">
        <f t="shared" ref="AE4:AF10" si="5">AB4</f>
        <v>0</v>
      </c>
      <c r="AF4" s="29">
        <f t="shared" si="5"/>
        <v>545000</v>
      </c>
      <c r="AG4" s="30">
        <f>AF4*0.15</f>
        <v>81750</v>
      </c>
      <c r="AH4" s="29">
        <f t="shared" ref="AH4:AI10" si="6">AE4</f>
        <v>0</v>
      </c>
      <c r="AI4" s="29">
        <f t="shared" si="6"/>
        <v>545000</v>
      </c>
      <c r="AJ4" s="30">
        <f>AI4*0.15</f>
        <v>81750</v>
      </c>
      <c r="AK4" s="29">
        <f t="shared" ref="AK4:AL10" si="7">AH4</f>
        <v>0</v>
      </c>
      <c r="AL4" s="29">
        <f t="shared" si="7"/>
        <v>545000</v>
      </c>
      <c r="AM4" s="30">
        <f>AL4*0.15</f>
        <v>81750</v>
      </c>
      <c r="AN4" s="29">
        <f t="shared" ref="AN4:AO10" si="8">AK4</f>
        <v>0</v>
      </c>
      <c r="AO4" s="29">
        <f t="shared" si="8"/>
        <v>545000</v>
      </c>
      <c r="AP4" s="30">
        <f>AO4*0.15</f>
        <v>81750</v>
      </c>
      <c r="AQ4" s="29">
        <f t="shared" ref="AQ4:AR10" si="9">AN4</f>
        <v>0</v>
      </c>
      <c r="AR4" s="29">
        <f t="shared" si="9"/>
        <v>545000</v>
      </c>
      <c r="AS4" s="30">
        <f>AR4*0.15</f>
        <v>81750</v>
      </c>
      <c r="AT4" s="29">
        <f t="shared" ref="AT4:AU10" si="10">AQ4</f>
        <v>0</v>
      </c>
      <c r="AU4" s="29">
        <f t="shared" si="10"/>
        <v>545000</v>
      </c>
      <c r="AV4" s="30">
        <f>AU4*0.15</f>
        <v>81750</v>
      </c>
      <c r="AW4" s="29">
        <f t="shared" ref="AW4:AW10" si="11">AT4</f>
        <v>0</v>
      </c>
      <c r="AX4" s="31">
        <f t="shared" ref="AX4:AZ10" si="12">N4+Q4+T4+W4+Z4+AC4+AF4+AI4+AL4+AO4+AR4+AU4</f>
        <v>6435000</v>
      </c>
      <c r="AY4" s="31">
        <f t="shared" si="12"/>
        <v>965250</v>
      </c>
      <c r="AZ4" s="31">
        <f t="shared" si="12"/>
        <v>0</v>
      </c>
    </row>
    <row r="5" spans="1:52" x14ac:dyDescent="0.25">
      <c r="A5" s="28" t="s">
        <v>95</v>
      </c>
      <c r="B5" s="29"/>
      <c r="C5" s="30"/>
      <c r="D5" s="29"/>
      <c r="E5" s="29"/>
      <c r="F5" s="30"/>
      <c r="G5" s="29"/>
      <c r="H5" s="29"/>
      <c r="I5" s="30"/>
      <c r="J5" s="29"/>
      <c r="K5" s="29"/>
      <c r="L5" s="30"/>
      <c r="M5" s="29"/>
      <c r="N5" s="42">
        <v>396000</v>
      </c>
      <c r="O5" s="30">
        <f t="shared" ref="O5:O13" si="13">N5*0.15</f>
        <v>59400</v>
      </c>
      <c r="P5" s="29">
        <f t="shared" si="0"/>
        <v>0</v>
      </c>
      <c r="Q5" s="29">
        <f t="shared" si="0"/>
        <v>396000</v>
      </c>
      <c r="R5" s="30">
        <f t="shared" ref="R5:R13" si="14">Q5*0.15</f>
        <v>59400</v>
      </c>
      <c r="S5" s="29">
        <f t="shared" si="1"/>
        <v>0</v>
      </c>
      <c r="T5" s="29">
        <f t="shared" si="1"/>
        <v>396000</v>
      </c>
      <c r="U5" s="30">
        <f t="shared" ref="U5:U13" si="15">T5*0.15</f>
        <v>59400</v>
      </c>
      <c r="V5" s="29">
        <f t="shared" si="2"/>
        <v>0</v>
      </c>
      <c r="W5" s="29">
        <v>420000</v>
      </c>
      <c r="X5" s="30">
        <f t="shared" ref="X5:X13" si="16">W5*0.15</f>
        <v>63000</v>
      </c>
      <c r="Y5" s="29">
        <f t="shared" si="3"/>
        <v>0</v>
      </c>
      <c r="Z5" s="29">
        <f t="shared" si="3"/>
        <v>420000</v>
      </c>
      <c r="AA5" s="30">
        <f t="shared" ref="AA5:AA13" si="17">Z5*0.15</f>
        <v>63000</v>
      </c>
      <c r="AB5" s="29">
        <f t="shared" si="4"/>
        <v>0</v>
      </c>
      <c r="AC5" s="29">
        <f t="shared" si="4"/>
        <v>420000</v>
      </c>
      <c r="AD5" s="30">
        <f t="shared" ref="AD5:AD13" si="18">AC5*0.15</f>
        <v>63000</v>
      </c>
      <c r="AE5" s="29">
        <f t="shared" si="5"/>
        <v>0</v>
      </c>
      <c r="AF5" s="29">
        <f t="shared" si="5"/>
        <v>420000</v>
      </c>
      <c r="AG5" s="30">
        <f t="shared" ref="AG5:AG12" si="19">AF5*0.15</f>
        <v>63000</v>
      </c>
      <c r="AH5" s="29">
        <f t="shared" si="6"/>
        <v>0</v>
      </c>
      <c r="AI5" s="29">
        <f t="shared" si="6"/>
        <v>420000</v>
      </c>
      <c r="AJ5" s="30">
        <f t="shared" ref="AJ5:AJ12" si="20">AI5*0.15</f>
        <v>63000</v>
      </c>
      <c r="AK5" s="29">
        <f t="shared" si="7"/>
        <v>0</v>
      </c>
      <c r="AL5" s="29">
        <f t="shared" si="7"/>
        <v>420000</v>
      </c>
      <c r="AM5" s="30">
        <f t="shared" ref="AM5:AM15" si="21">AL5*0.15</f>
        <v>63000</v>
      </c>
      <c r="AN5" s="29">
        <f t="shared" si="8"/>
        <v>0</v>
      </c>
      <c r="AO5" s="29">
        <f t="shared" si="8"/>
        <v>420000</v>
      </c>
      <c r="AP5" s="30">
        <f t="shared" ref="AP5:AP15" si="22">AO5*0.15</f>
        <v>63000</v>
      </c>
      <c r="AQ5" s="29">
        <f t="shared" si="9"/>
        <v>0</v>
      </c>
      <c r="AR5" s="29">
        <f t="shared" si="9"/>
        <v>420000</v>
      </c>
      <c r="AS5" s="30">
        <f t="shared" ref="AS5:AS15" si="23">AR5*0.15</f>
        <v>63000</v>
      </c>
      <c r="AT5" s="29">
        <f t="shared" si="10"/>
        <v>0</v>
      </c>
      <c r="AU5" s="29">
        <f t="shared" si="10"/>
        <v>420000</v>
      </c>
      <c r="AV5" s="30">
        <f t="shared" ref="AV5:AV15" si="24">AU5*0.15</f>
        <v>63000</v>
      </c>
      <c r="AW5" s="29">
        <f t="shared" si="11"/>
        <v>0</v>
      </c>
      <c r="AX5" s="31">
        <f t="shared" si="12"/>
        <v>4968000</v>
      </c>
      <c r="AY5" s="31">
        <f t="shared" si="12"/>
        <v>745200</v>
      </c>
      <c r="AZ5" s="31">
        <f t="shared" si="12"/>
        <v>0</v>
      </c>
    </row>
    <row r="6" spans="1:52" x14ac:dyDescent="0.25">
      <c r="A6" s="28" t="s">
        <v>96</v>
      </c>
      <c r="B6" s="29"/>
      <c r="C6" s="30"/>
      <c r="D6" s="29"/>
      <c r="E6" s="29"/>
      <c r="F6" s="30"/>
      <c r="G6" s="29"/>
      <c r="H6" s="29"/>
      <c r="I6" s="30"/>
      <c r="J6" s="29"/>
      <c r="K6" s="29"/>
      <c r="L6" s="30"/>
      <c r="M6" s="29"/>
      <c r="N6" s="42">
        <v>320000</v>
      </c>
      <c r="O6" s="30">
        <f t="shared" si="13"/>
        <v>48000</v>
      </c>
      <c r="P6" s="29">
        <f t="shared" si="0"/>
        <v>0</v>
      </c>
      <c r="Q6" s="29">
        <f t="shared" si="0"/>
        <v>320000</v>
      </c>
      <c r="R6" s="30">
        <f t="shared" si="14"/>
        <v>48000</v>
      </c>
      <c r="S6" s="29">
        <f t="shared" si="1"/>
        <v>0</v>
      </c>
      <c r="T6" s="29">
        <f t="shared" si="1"/>
        <v>320000</v>
      </c>
      <c r="U6" s="30">
        <f t="shared" si="15"/>
        <v>48000</v>
      </c>
      <c r="V6" s="29">
        <f t="shared" si="2"/>
        <v>0</v>
      </c>
      <c r="W6" s="29">
        <v>350000</v>
      </c>
      <c r="X6" s="30">
        <f t="shared" si="16"/>
        <v>52500</v>
      </c>
      <c r="Y6" s="29">
        <f t="shared" si="3"/>
        <v>0</v>
      </c>
      <c r="Z6" s="29">
        <f t="shared" si="3"/>
        <v>350000</v>
      </c>
      <c r="AA6" s="30">
        <f t="shared" si="17"/>
        <v>52500</v>
      </c>
      <c r="AB6" s="29">
        <f t="shared" si="4"/>
        <v>0</v>
      </c>
      <c r="AC6" s="29">
        <f t="shared" si="4"/>
        <v>350000</v>
      </c>
      <c r="AD6" s="30">
        <f t="shared" si="18"/>
        <v>52500</v>
      </c>
      <c r="AE6" s="29">
        <f t="shared" si="5"/>
        <v>0</v>
      </c>
      <c r="AF6" s="29">
        <f t="shared" si="5"/>
        <v>350000</v>
      </c>
      <c r="AG6" s="30">
        <f t="shared" si="19"/>
        <v>52500</v>
      </c>
      <c r="AH6" s="29">
        <f t="shared" si="6"/>
        <v>0</v>
      </c>
      <c r="AI6" s="29">
        <f t="shared" si="6"/>
        <v>350000</v>
      </c>
      <c r="AJ6" s="30">
        <f t="shared" si="20"/>
        <v>52500</v>
      </c>
      <c r="AK6" s="29">
        <f t="shared" si="7"/>
        <v>0</v>
      </c>
      <c r="AL6" s="29">
        <f t="shared" si="7"/>
        <v>350000</v>
      </c>
      <c r="AM6" s="30">
        <f t="shared" si="21"/>
        <v>52500</v>
      </c>
      <c r="AN6" s="29">
        <f t="shared" si="8"/>
        <v>0</v>
      </c>
      <c r="AO6" s="29">
        <f t="shared" si="8"/>
        <v>350000</v>
      </c>
      <c r="AP6" s="30">
        <f t="shared" si="22"/>
        <v>52500</v>
      </c>
      <c r="AQ6" s="29">
        <f t="shared" si="9"/>
        <v>0</v>
      </c>
      <c r="AR6" s="29">
        <f t="shared" si="9"/>
        <v>350000</v>
      </c>
      <c r="AS6" s="30">
        <f t="shared" si="23"/>
        <v>52500</v>
      </c>
      <c r="AT6" s="29">
        <f t="shared" si="10"/>
        <v>0</v>
      </c>
      <c r="AU6" s="29">
        <f t="shared" si="10"/>
        <v>350000</v>
      </c>
      <c r="AV6" s="30">
        <f t="shared" si="24"/>
        <v>52500</v>
      </c>
      <c r="AW6" s="29">
        <f t="shared" si="11"/>
        <v>0</v>
      </c>
      <c r="AX6" s="31">
        <f t="shared" si="12"/>
        <v>4110000</v>
      </c>
      <c r="AY6" s="31">
        <f t="shared" si="12"/>
        <v>616500</v>
      </c>
      <c r="AZ6" s="31">
        <f t="shared" si="12"/>
        <v>0</v>
      </c>
    </row>
    <row r="7" spans="1:52" x14ac:dyDescent="0.25">
      <c r="A7" s="28" t="s">
        <v>97</v>
      </c>
      <c r="B7" s="29"/>
      <c r="C7" s="30"/>
      <c r="D7" s="29"/>
      <c r="E7" s="29"/>
      <c r="F7" s="30"/>
      <c r="G7" s="29"/>
      <c r="H7" s="29"/>
      <c r="I7" s="30"/>
      <c r="J7" s="29"/>
      <c r="K7" s="29"/>
      <c r="L7" s="30"/>
      <c r="M7" s="29"/>
      <c r="N7" s="42">
        <v>320000</v>
      </c>
      <c r="O7" s="30">
        <f t="shared" si="13"/>
        <v>48000</v>
      </c>
      <c r="P7" s="29">
        <f t="shared" si="0"/>
        <v>0</v>
      </c>
      <c r="Q7" s="29">
        <f t="shared" si="0"/>
        <v>320000</v>
      </c>
      <c r="R7" s="30">
        <f t="shared" si="14"/>
        <v>48000</v>
      </c>
      <c r="S7" s="29">
        <f t="shared" si="1"/>
        <v>0</v>
      </c>
      <c r="T7" s="29">
        <f t="shared" si="1"/>
        <v>320000</v>
      </c>
      <c r="U7" s="30">
        <f t="shared" si="15"/>
        <v>48000</v>
      </c>
      <c r="V7" s="29">
        <f t="shared" si="2"/>
        <v>0</v>
      </c>
      <c r="W7" s="29">
        <v>350000</v>
      </c>
      <c r="X7" s="30">
        <f t="shared" si="16"/>
        <v>52500</v>
      </c>
      <c r="Y7" s="29">
        <f t="shared" si="3"/>
        <v>0</v>
      </c>
      <c r="Z7" s="29">
        <f t="shared" si="3"/>
        <v>350000</v>
      </c>
      <c r="AA7" s="30">
        <f t="shared" si="17"/>
        <v>52500</v>
      </c>
      <c r="AB7" s="29">
        <f t="shared" si="4"/>
        <v>0</v>
      </c>
      <c r="AC7" s="29">
        <f t="shared" si="4"/>
        <v>350000</v>
      </c>
      <c r="AD7" s="30">
        <f t="shared" si="18"/>
        <v>52500</v>
      </c>
      <c r="AE7" s="29">
        <f t="shared" si="5"/>
        <v>0</v>
      </c>
      <c r="AF7" s="29">
        <f t="shared" si="5"/>
        <v>350000</v>
      </c>
      <c r="AG7" s="30">
        <f t="shared" si="19"/>
        <v>52500</v>
      </c>
      <c r="AH7" s="29">
        <f t="shared" si="6"/>
        <v>0</v>
      </c>
      <c r="AI7" s="29">
        <f t="shared" si="6"/>
        <v>350000</v>
      </c>
      <c r="AJ7" s="30">
        <f t="shared" si="20"/>
        <v>52500</v>
      </c>
      <c r="AK7" s="29">
        <f t="shared" si="7"/>
        <v>0</v>
      </c>
      <c r="AL7" s="29">
        <f t="shared" si="7"/>
        <v>350000</v>
      </c>
      <c r="AM7" s="30">
        <f t="shared" si="21"/>
        <v>52500</v>
      </c>
      <c r="AN7" s="29">
        <f t="shared" si="8"/>
        <v>0</v>
      </c>
      <c r="AO7" s="29">
        <f t="shared" si="8"/>
        <v>350000</v>
      </c>
      <c r="AP7" s="30">
        <f t="shared" si="22"/>
        <v>52500</v>
      </c>
      <c r="AQ7" s="29">
        <f t="shared" si="9"/>
        <v>0</v>
      </c>
      <c r="AR7" s="29">
        <f t="shared" si="9"/>
        <v>350000</v>
      </c>
      <c r="AS7" s="30">
        <f t="shared" si="23"/>
        <v>52500</v>
      </c>
      <c r="AT7" s="29">
        <f t="shared" si="10"/>
        <v>0</v>
      </c>
      <c r="AU7" s="29">
        <f t="shared" si="10"/>
        <v>350000</v>
      </c>
      <c r="AV7" s="30">
        <f t="shared" si="24"/>
        <v>52500</v>
      </c>
      <c r="AW7" s="29">
        <f t="shared" si="11"/>
        <v>0</v>
      </c>
      <c r="AX7" s="31">
        <f t="shared" si="12"/>
        <v>4110000</v>
      </c>
      <c r="AY7" s="31">
        <f t="shared" si="12"/>
        <v>616500</v>
      </c>
      <c r="AZ7" s="31">
        <f t="shared" si="12"/>
        <v>0</v>
      </c>
    </row>
    <row r="8" spans="1:52" x14ac:dyDescent="0.25">
      <c r="A8" s="28" t="s">
        <v>98</v>
      </c>
      <c r="B8" s="29"/>
      <c r="C8" s="30"/>
      <c r="D8" s="29"/>
      <c r="E8" s="29"/>
      <c r="F8" s="30"/>
      <c r="G8" s="29"/>
      <c r="H8" s="29"/>
      <c r="I8" s="30"/>
      <c r="J8" s="29"/>
      <c r="K8" s="29"/>
      <c r="L8" s="30"/>
      <c r="M8" s="29"/>
      <c r="N8" s="42">
        <v>414000</v>
      </c>
      <c r="O8" s="30">
        <f t="shared" si="13"/>
        <v>62100</v>
      </c>
      <c r="P8" s="29">
        <f t="shared" si="0"/>
        <v>0</v>
      </c>
      <c r="Q8" s="29">
        <f t="shared" si="0"/>
        <v>414000</v>
      </c>
      <c r="R8" s="30">
        <f t="shared" si="14"/>
        <v>62100</v>
      </c>
      <c r="S8" s="29">
        <f t="shared" si="1"/>
        <v>0</v>
      </c>
      <c r="T8" s="29">
        <f t="shared" si="1"/>
        <v>414000</v>
      </c>
      <c r="U8" s="30">
        <f t="shared" si="15"/>
        <v>62100</v>
      </c>
      <c r="V8" s="29">
        <f t="shared" si="2"/>
        <v>0</v>
      </c>
      <c r="W8" s="29">
        <v>450000</v>
      </c>
      <c r="X8" s="30">
        <f t="shared" si="16"/>
        <v>67500</v>
      </c>
      <c r="Y8" s="29">
        <f t="shared" si="3"/>
        <v>0</v>
      </c>
      <c r="Z8" s="29">
        <f t="shared" si="3"/>
        <v>450000</v>
      </c>
      <c r="AA8" s="30">
        <f t="shared" si="17"/>
        <v>67500</v>
      </c>
      <c r="AB8" s="29">
        <f t="shared" si="4"/>
        <v>0</v>
      </c>
      <c r="AC8" s="29">
        <f t="shared" si="4"/>
        <v>450000</v>
      </c>
      <c r="AD8" s="30">
        <f t="shared" si="18"/>
        <v>67500</v>
      </c>
      <c r="AE8" s="29">
        <f t="shared" si="5"/>
        <v>0</v>
      </c>
      <c r="AF8" s="29">
        <f t="shared" si="5"/>
        <v>450000</v>
      </c>
      <c r="AG8" s="30">
        <f t="shared" si="19"/>
        <v>67500</v>
      </c>
      <c r="AH8" s="29">
        <f t="shared" si="6"/>
        <v>0</v>
      </c>
      <c r="AI8" s="29">
        <f t="shared" si="6"/>
        <v>450000</v>
      </c>
      <c r="AJ8" s="30">
        <f t="shared" si="20"/>
        <v>67500</v>
      </c>
      <c r="AK8" s="29">
        <f t="shared" si="7"/>
        <v>0</v>
      </c>
      <c r="AL8" s="29">
        <f t="shared" si="7"/>
        <v>450000</v>
      </c>
      <c r="AM8" s="30">
        <f t="shared" si="21"/>
        <v>67500</v>
      </c>
      <c r="AN8" s="29">
        <f t="shared" si="8"/>
        <v>0</v>
      </c>
      <c r="AO8" s="29">
        <f t="shared" si="8"/>
        <v>450000</v>
      </c>
      <c r="AP8" s="30">
        <f t="shared" si="22"/>
        <v>67500</v>
      </c>
      <c r="AQ8" s="29">
        <f t="shared" si="9"/>
        <v>0</v>
      </c>
      <c r="AR8" s="29">
        <f t="shared" si="9"/>
        <v>450000</v>
      </c>
      <c r="AS8" s="30">
        <f t="shared" si="23"/>
        <v>67500</v>
      </c>
      <c r="AT8" s="29">
        <f t="shared" si="10"/>
        <v>0</v>
      </c>
      <c r="AU8" s="29">
        <f t="shared" si="10"/>
        <v>450000</v>
      </c>
      <c r="AV8" s="30">
        <f t="shared" si="24"/>
        <v>67500</v>
      </c>
      <c r="AW8" s="29">
        <f t="shared" si="11"/>
        <v>0</v>
      </c>
      <c r="AX8" s="31">
        <f t="shared" si="12"/>
        <v>5292000</v>
      </c>
      <c r="AY8" s="31">
        <f t="shared" si="12"/>
        <v>793800</v>
      </c>
      <c r="AZ8" s="31">
        <f t="shared" si="12"/>
        <v>0</v>
      </c>
    </row>
    <row r="9" spans="1:52" x14ac:dyDescent="0.25">
      <c r="A9" s="28" t="s">
        <v>99</v>
      </c>
      <c r="B9" s="29"/>
      <c r="C9" s="30"/>
      <c r="D9" s="29"/>
      <c r="E9" s="29"/>
      <c r="F9" s="30"/>
      <c r="G9" s="29"/>
      <c r="H9" s="29"/>
      <c r="I9" s="30"/>
      <c r="J9" s="29"/>
      <c r="K9" s="29"/>
      <c r="L9" s="30"/>
      <c r="M9" s="29"/>
      <c r="N9" s="42">
        <v>471000</v>
      </c>
      <c r="O9" s="30">
        <f t="shared" si="13"/>
        <v>70650</v>
      </c>
      <c r="P9" s="29">
        <f t="shared" si="0"/>
        <v>0</v>
      </c>
      <c r="Q9" s="29">
        <f t="shared" si="0"/>
        <v>471000</v>
      </c>
      <c r="R9" s="30">
        <f t="shared" si="14"/>
        <v>70650</v>
      </c>
      <c r="S9" s="29">
        <f t="shared" si="1"/>
        <v>0</v>
      </c>
      <c r="T9" s="29">
        <f t="shared" si="1"/>
        <v>471000</v>
      </c>
      <c r="U9" s="30">
        <f t="shared" si="15"/>
        <v>70650</v>
      </c>
      <c r="V9" s="29">
        <f t="shared" si="2"/>
        <v>0</v>
      </c>
      <c r="W9" s="29">
        <f t="shared" si="2"/>
        <v>471000</v>
      </c>
      <c r="X9" s="30">
        <f t="shared" si="16"/>
        <v>70650</v>
      </c>
      <c r="Y9" s="29">
        <f t="shared" si="3"/>
        <v>0</v>
      </c>
      <c r="Z9" s="29">
        <f t="shared" si="3"/>
        <v>471000</v>
      </c>
      <c r="AA9" s="30">
        <f t="shared" si="17"/>
        <v>70650</v>
      </c>
      <c r="AB9" s="29">
        <f t="shared" si="4"/>
        <v>0</v>
      </c>
      <c r="AC9" s="29">
        <f t="shared" si="4"/>
        <v>471000</v>
      </c>
      <c r="AD9" s="30">
        <f t="shared" si="18"/>
        <v>70650</v>
      </c>
      <c r="AE9" s="29">
        <f t="shared" si="5"/>
        <v>0</v>
      </c>
      <c r="AF9" s="29">
        <f t="shared" si="5"/>
        <v>471000</v>
      </c>
      <c r="AG9" s="30">
        <f t="shared" si="19"/>
        <v>70650</v>
      </c>
      <c r="AH9" s="29">
        <f t="shared" si="6"/>
        <v>0</v>
      </c>
      <c r="AI9" s="29">
        <f t="shared" si="6"/>
        <v>471000</v>
      </c>
      <c r="AJ9" s="30">
        <f t="shared" si="20"/>
        <v>70650</v>
      </c>
      <c r="AK9" s="29">
        <f t="shared" si="7"/>
        <v>0</v>
      </c>
      <c r="AL9" s="29">
        <f t="shared" si="7"/>
        <v>471000</v>
      </c>
      <c r="AM9" s="30">
        <f t="shared" si="21"/>
        <v>70650</v>
      </c>
      <c r="AN9" s="29">
        <f t="shared" si="8"/>
        <v>0</v>
      </c>
      <c r="AO9" s="29">
        <f t="shared" si="8"/>
        <v>471000</v>
      </c>
      <c r="AP9" s="30">
        <f t="shared" si="22"/>
        <v>70650</v>
      </c>
      <c r="AQ9" s="29">
        <f t="shared" si="9"/>
        <v>0</v>
      </c>
      <c r="AR9" s="29">
        <f t="shared" si="9"/>
        <v>471000</v>
      </c>
      <c r="AS9" s="30">
        <f t="shared" si="23"/>
        <v>70650</v>
      </c>
      <c r="AT9" s="29">
        <f t="shared" si="10"/>
        <v>0</v>
      </c>
      <c r="AU9" s="29">
        <f t="shared" si="10"/>
        <v>471000</v>
      </c>
      <c r="AV9" s="30">
        <f t="shared" si="24"/>
        <v>70650</v>
      </c>
      <c r="AW9" s="29">
        <f t="shared" si="11"/>
        <v>0</v>
      </c>
      <c r="AX9" s="31">
        <f t="shared" si="12"/>
        <v>5652000</v>
      </c>
      <c r="AY9" s="31">
        <f t="shared" si="12"/>
        <v>847800</v>
      </c>
      <c r="AZ9" s="31">
        <f t="shared" si="12"/>
        <v>0</v>
      </c>
    </row>
    <row r="10" spans="1:52" x14ac:dyDescent="0.25">
      <c r="A10" s="28" t="s">
        <v>100</v>
      </c>
      <c r="B10" s="29"/>
      <c r="C10" s="30"/>
      <c r="D10" s="29"/>
      <c r="E10" s="29"/>
      <c r="F10" s="30"/>
      <c r="G10" s="29"/>
      <c r="H10" s="29"/>
      <c r="I10" s="30"/>
      <c r="J10" s="29"/>
      <c r="K10" s="29"/>
      <c r="L10" s="30"/>
      <c r="M10" s="29"/>
      <c r="N10" s="42">
        <v>431000</v>
      </c>
      <c r="O10" s="30">
        <f t="shared" si="13"/>
        <v>64650</v>
      </c>
      <c r="P10" s="29">
        <f t="shared" si="0"/>
        <v>0</v>
      </c>
      <c r="Q10" s="29">
        <f t="shared" si="0"/>
        <v>431000</v>
      </c>
      <c r="R10" s="30">
        <f t="shared" si="14"/>
        <v>64650</v>
      </c>
      <c r="S10" s="29">
        <f t="shared" si="1"/>
        <v>0</v>
      </c>
      <c r="T10" s="29">
        <f t="shared" si="1"/>
        <v>431000</v>
      </c>
      <c r="U10" s="30">
        <f t="shared" si="15"/>
        <v>64650</v>
      </c>
      <c r="V10" s="29">
        <f t="shared" si="2"/>
        <v>0</v>
      </c>
      <c r="W10" s="29">
        <v>470000</v>
      </c>
      <c r="X10" s="30">
        <f t="shared" si="16"/>
        <v>70500</v>
      </c>
      <c r="Y10" s="29">
        <f t="shared" si="3"/>
        <v>0</v>
      </c>
      <c r="Z10" s="29">
        <f t="shared" si="3"/>
        <v>470000</v>
      </c>
      <c r="AA10" s="30">
        <f t="shared" si="17"/>
        <v>70500</v>
      </c>
      <c r="AB10" s="29">
        <f t="shared" si="4"/>
        <v>0</v>
      </c>
      <c r="AC10" s="29">
        <f t="shared" si="4"/>
        <v>470000</v>
      </c>
      <c r="AD10" s="30">
        <f t="shared" si="18"/>
        <v>70500</v>
      </c>
      <c r="AE10" s="29">
        <f t="shared" si="5"/>
        <v>0</v>
      </c>
      <c r="AF10" s="29">
        <f t="shared" si="5"/>
        <v>470000</v>
      </c>
      <c r="AG10" s="30">
        <f t="shared" si="19"/>
        <v>70500</v>
      </c>
      <c r="AH10" s="29">
        <f t="shared" si="6"/>
        <v>0</v>
      </c>
      <c r="AI10" s="29">
        <f t="shared" si="6"/>
        <v>470000</v>
      </c>
      <c r="AJ10" s="30">
        <f t="shared" si="20"/>
        <v>70500</v>
      </c>
      <c r="AK10" s="29">
        <f t="shared" si="7"/>
        <v>0</v>
      </c>
      <c r="AL10" s="29">
        <f t="shared" si="7"/>
        <v>470000</v>
      </c>
      <c r="AM10" s="30">
        <f t="shared" si="21"/>
        <v>70500</v>
      </c>
      <c r="AN10" s="29">
        <f t="shared" si="8"/>
        <v>0</v>
      </c>
      <c r="AO10" s="29">
        <f t="shared" si="8"/>
        <v>470000</v>
      </c>
      <c r="AP10" s="30">
        <f t="shared" si="22"/>
        <v>70500</v>
      </c>
      <c r="AQ10" s="29">
        <f t="shared" si="9"/>
        <v>0</v>
      </c>
      <c r="AR10" s="29">
        <f t="shared" si="9"/>
        <v>470000</v>
      </c>
      <c r="AS10" s="30">
        <f t="shared" si="23"/>
        <v>70500</v>
      </c>
      <c r="AT10" s="29">
        <f t="shared" si="10"/>
        <v>0</v>
      </c>
      <c r="AU10" s="29">
        <f t="shared" si="10"/>
        <v>470000</v>
      </c>
      <c r="AV10" s="30">
        <f t="shared" si="24"/>
        <v>70500</v>
      </c>
      <c r="AW10" s="29">
        <f t="shared" si="11"/>
        <v>0</v>
      </c>
      <c r="AX10" s="31">
        <f t="shared" si="12"/>
        <v>5523000</v>
      </c>
      <c r="AY10" s="31">
        <f t="shared" si="12"/>
        <v>828450</v>
      </c>
      <c r="AZ10" s="31">
        <f t="shared" si="12"/>
        <v>0</v>
      </c>
    </row>
    <row r="11" spans="1:52" x14ac:dyDescent="0.25">
      <c r="A11" s="28" t="s">
        <v>101</v>
      </c>
      <c r="B11" s="29"/>
      <c r="C11" s="30"/>
      <c r="D11" s="30"/>
      <c r="E11" s="29"/>
      <c r="F11" s="30"/>
      <c r="G11" s="29"/>
      <c r="H11" s="29"/>
      <c r="I11" s="30"/>
      <c r="J11" s="29"/>
      <c r="K11" s="29"/>
      <c r="L11" s="30"/>
      <c r="M11" s="29"/>
      <c r="N11" s="42">
        <v>320000</v>
      </c>
      <c r="O11" s="30">
        <f t="shared" si="13"/>
        <v>48000</v>
      </c>
      <c r="P11" s="29"/>
      <c r="Q11" s="29">
        <f>N11</f>
        <v>320000</v>
      </c>
      <c r="R11" s="30">
        <f t="shared" si="14"/>
        <v>48000</v>
      </c>
      <c r="S11" s="29"/>
      <c r="T11" s="29">
        <f>Q11</f>
        <v>320000</v>
      </c>
      <c r="U11" s="30">
        <f t="shared" si="15"/>
        <v>48000</v>
      </c>
      <c r="V11" s="29"/>
      <c r="W11" s="29">
        <v>350000</v>
      </c>
      <c r="X11" s="30">
        <f t="shared" si="16"/>
        <v>52500</v>
      </c>
      <c r="Y11" s="29"/>
      <c r="Z11" s="29">
        <f>W11</f>
        <v>350000</v>
      </c>
      <c r="AA11" s="30">
        <f t="shared" si="17"/>
        <v>52500</v>
      </c>
      <c r="AB11" s="29"/>
      <c r="AC11" s="29">
        <f>Z11</f>
        <v>350000</v>
      </c>
      <c r="AD11" s="30">
        <f t="shared" si="18"/>
        <v>52500</v>
      </c>
      <c r="AE11" s="29"/>
      <c r="AF11" s="29">
        <f>AC11</f>
        <v>350000</v>
      </c>
      <c r="AG11" s="30">
        <f t="shared" si="19"/>
        <v>52500</v>
      </c>
      <c r="AH11" s="29"/>
      <c r="AI11" s="29">
        <f>AF11</f>
        <v>350000</v>
      </c>
      <c r="AJ11" s="30">
        <f t="shared" si="20"/>
        <v>52500</v>
      </c>
      <c r="AK11" s="29"/>
      <c r="AL11" s="29">
        <f>AI11</f>
        <v>350000</v>
      </c>
      <c r="AM11" s="30">
        <f t="shared" si="21"/>
        <v>52500</v>
      </c>
      <c r="AN11" s="29"/>
      <c r="AO11" s="29">
        <f>AL11</f>
        <v>350000</v>
      </c>
      <c r="AP11" s="30">
        <f t="shared" si="22"/>
        <v>52500</v>
      </c>
      <c r="AQ11" s="29"/>
      <c r="AR11" s="29">
        <f>AO11</f>
        <v>350000</v>
      </c>
      <c r="AS11" s="30">
        <f t="shared" si="23"/>
        <v>52500</v>
      </c>
      <c r="AT11" s="29"/>
      <c r="AU11" s="29">
        <f>AR11</f>
        <v>350000</v>
      </c>
      <c r="AV11" s="30">
        <f t="shared" si="24"/>
        <v>52500</v>
      </c>
      <c r="AW11" s="29"/>
      <c r="AX11" s="31">
        <f t="shared" ref="AX11:AY13" si="25">N11+Q11+T11+W11+Z11+AC11+AF11+AI11+AL11+AO11+AR11+AU11</f>
        <v>4110000</v>
      </c>
      <c r="AY11" s="31">
        <f t="shared" si="25"/>
        <v>616500</v>
      </c>
      <c r="AZ11" s="31"/>
    </row>
    <row r="12" spans="1:52" x14ac:dyDescent="0.25">
      <c r="A12" s="28" t="s">
        <v>102</v>
      </c>
      <c r="B12" s="29"/>
      <c r="C12" s="30"/>
      <c r="D12" s="32"/>
      <c r="E12" s="29"/>
      <c r="F12" s="30"/>
      <c r="G12" s="29"/>
      <c r="H12" s="29"/>
      <c r="I12" s="30"/>
      <c r="J12" s="29"/>
      <c r="K12" s="29"/>
      <c r="L12" s="30"/>
      <c r="M12" s="29"/>
      <c r="N12" s="42">
        <v>150000</v>
      </c>
      <c r="O12" s="30">
        <f t="shared" si="13"/>
        <v>22500</v>
      </c>
      <c r="P12" s="29">
        <f>M12</f>
        <v>0</v>
      </c>
      <c r="Q12" s="29">
        <f>N12</f>
        <v>150000</v>
      </c>
      <c r="R12" s="30">
        <f t="shared" si="14"/>
        <v>22500</v>
      </c>
      <c r="S12" s="29">
        <f>P12</f>
        <v>0</v>
      </c>
      <c r="T12" s="29">
        <f>Q12</f>
        <v>150000</v>
      </c>
      <c r="U12" s="30">
        <f t="shared" si="15"/>
        <v>22500</v>
      </c>
      <c r="V12" s="29">
        <f>S12</f>
        <v>0</v>
      </c>
      <c r="W12" s="29">
        <f>T12</f>
        <v>150000</v>
      </c>
      <c r="X12" s="30">
        <f t="shared" si="16"/>
        <v>22500</v>
      </c>
      <c r="Y12" s="29">
        <f>V12</f>
        <v>0</v>
      </c>
      <c r="Z12" s="29">
        <f>W12</f>
        <v>150000</v>
      </c>
      <c r="AA12" s="30">
        <f t="shared" si="17"/>
        <v>22500</v>
      </c>
      <c r="AB12" s="29">
        <f>Y12</f>
        <v>0</v>
      </c>
      <c r="AC12" s="29">
        <f>Z12</f>
        <v>150000</v>
      </c>
      <c r="AD12" s="30">
        <f t="shared" si="18"/>
        <v>22500</v>
      </c>
      <c r="AE12" s="29">
        <f>AB12</f>
        <v>0</v>
      </c>
      <c r="AF12" s="29">
        <f>AC12</f>
        <v>150000</v>
      </c>
      <c r="AG12" s="30">
        <f t="shared" si="19"/>
        <v>22500</v>
      </c>
      <c r="AH12" s="29">
        <f>AE12</f>
        <v>0</v>
      </c>
      <c r="AI12" s="29">
        <f>AF12</f>
        <v>150000</v>
      </c>
      <c r="AJ12" s="30">
        <f t="shared" si="20"/>
        <v>22500</v>
      </c>
      <c r="AK12" s="29">
        <f>AH12</f>
        <v>0</v>
      </c>
      <c r="AL12" s="29">
        <f>AI12</f>
        <v>150000</v>
      </c>
      <c r="AM12" s="30">
        <f t="shared" si="21"/>
        <v>22500</v>
      </c>
      <c r="AN12" s="29">
        <f>AK12</f>
        <v>0</v>
      </c>
      <c r="AO12" s="29">
        <f>AL12</f>
        <v>150000</v>
      </c>
      <c r="AP12" s="30">
        <f t="shared" si="22"/>
        <v>22500</v>
      </c>
      <c r="AQ12" s="29">
        <f>AN12</f>
        <v>0</v>
      </c>
      <c r="AR12" s="29">
        <f>AO12</f>
        <v>150000</v>
      </c>
      <c r="AS12" s="30">
        <f t="shared" si="23"/>
        <v>22500</v>
      </c>
      <c r="AT12" s="29">
        <f>AQ12</f>
        <v>0</v>
      </c>
      <c r="AU12" s="29">
        <f>AR12</f>
        <v>150000</v>
      </c>
      <c r="AV12" s="30">
        <f t="shared" si="24"/>
        <v>22500</v>
      </c>
      <c r="AW12" s="29">
        <f>AT12</f>
        <v>0</v>
      </c>
      <c r="AX12" s="31">
        <f t="shared" si="25"/>
        <v>1800000</v>
      </c>
      <c r="AY12" s="31">
        <f t="shared" si="25"/>
        <v>270000</v>
      </c>
      <c r="AZ12" s="31">
        <f>P12+S12+V12+Y12+AB12+AE12+AH12+AK12+AN12+AQ12+AT12+AW12</f>
        <v>0</v>
      </c>
    </row>
    <row r="13" spans="1:52" x14ac:dyDescent="0.25">
      <c r="A13" s="28" t="s">
        <v>130</v>
      </c>
      <c r="B13" s="29"/>
      <c r="C13" s="30"/>
      <c r="D13" s="32"/>
      <c r="E13" s="29"/>
      <c r="F13" s="30"/>
      <c r="G13" s="30"/>
      <c r="H13" s="29"/>
      <c r="I13" s="30"/>
      <c r="J13" s="30"/>
      <c r="K13" s="29"/>
      <c r="L13" s="30"/>
      <c r="M13" s="30"/>
      <c r="N13" s="42">
        <v>300000</v>
      </c>
      <c r="O13" s="30">
        <f t="shared" si="13"/>
        <v>45000</v>
      </c>
      <c r="P13" s="30"/>
      <c r="Q13" s="29">
        <f>N13</f>
        <v>300000</v>
      </c>
      <c r="R13" s="30">
        <f t="shared" si="14"/>
        <v>45000</v>
      </c>
      <c r="S13" s="30"/>
      <c r="T13" s="29">
        <f>Q13</f>
        <v>300000</v>
      </c>
      <c r="U13" s="30">
        <f t="shared" si="15"/>
        <v>45000</v>
      </c>
      <c r="V13" s="30"/>
      <c r="W13" s="29">
        <f>T13</f>
        <v>300000</v>
      </c>
      <c r="X13" s="30">
        <f t="shared" si="16"/>
        <v>45000</v>
      </c>
      <c r="Y13" s="30"/>
      <c r="Z13" s="29">
        <f>W13</f>
        <v>300000</v>
      </c>
      <c r="AA13" s="30">
        <f t="shared" si="17"/>
        <v>45000</v>
      </c>
      <c r="AB13" s="30"/>
      <c r="AC13" s="29">
        <f>Z13</f>
        <v>300000</v>
      </c>
      <c r="AD13" s="30">
        <f t="shared" si="18"/>
        <v>45000</v>
      </c>
      <c r="AE13" s="30"/>
      <c r="AF13" s="29">
        <f>AC13</f>
        <v>300000</v>
      </c>
      <c r="AG13" s="30">
        <f t="shared" ref="AG13" si="26">AF13*0.15</f>
        <v>45000</v>
      </c>
      <c r="AH13" s="29">
        <f>AE13</f>
        <v>0</v>
      </c>
      <c r="AI13" s="29">
        <f>AF13</f>
        <v>300000</v>
      </c>
      <c r="AJ13" s="30">
        <f t="shared" ref="AJ13" si="27">AI13*0.15</f>
        <v>45000</v>
      </c>
      <c r="AK13" s="29">
        <f>AH13</f>
        <v>0</v>
      </c>
      <c r="AL13" s="29">
        <f>AI13</f>
        <v>300000</v>
      </c>
      <c r="AM13" s="30">
        <f t="shared" ref="AM13" si="28">AL13*0.15</f>
        <v>45000</v>
      </c>
      <c r="AN13" s="29">
        <f>AK13</f>
        <v>0</v>
      </c>
      <c r="AO13" s="29">
        <f>AL13</f>
        <v>300000</v>
      </c>
      <c r="AP13" s="30">
        <f t="shared" ref="AP13" si="29">AO13*0.15</f>
        <v>45000</v>
      </c>
      <c r="AQ13" s="30"/>
      <c r="AR13" s="29">
        <f>AO13</f>
        <v>300000</v>
      </c>
      <c r="AS13" s="30">
        <f t="shared" ref="AS13" si="30">AR13*0.15</f>
        <v>45000</v>
      </c>
      <c r="AT13" s="30"/>
      <c r="AU13" s="29">
        <f>AR13</f>
        <v>300000</v>
      </c>
      <c r="AV13" s="30">
        <f t="shared" ref="AV13" si="31">AU13*0.15</f>
        <v>45000</v>
      </c>
      <c r="AW13" s="30"/>
      <c r="AX13" s="31">
        <f t="shared" si="25"/>
        <v>3600000</v>
      </c>
      <c r="AY13" s="31">
        <f t="shared" si="25"/>
        <v>540000</v>
      </c>
      <c r="AZ13" s="46"/>
    </row>
    <row r="14" spans="1:52" x14ac:dyDescent="0.25">
      <c r="A14" s="28" t="s">
        <v>131</v>
      </c>
      <c r="B14" s="29"/>
      <c r="C14" s="30"/>
      <c r="D14" s="32"/>
      <c r="E14" s="29"/>
      <c r="F14" s="30"/>
      <c r="G14" s="30"/>
      <c r="H14" s="29"/>
      <c r="I14" s="30"/>
      <c r="J14" s="30"/>
      <c r="K14" s="29"/>
      <c r="L14" s="30"/>
      <c r="M14" s="30"/>
      <c r="N14" s="42"/>
      <c r="O14" s="30"/>
      <c r="P14" s="30"/>
      <c r="Q14" s="29"/>
      <c r="R14" s="30"/>
      <c r="S14" s="30"/>
      <c r="T14" s="29"/>
      <c r="U14" s="30"/>
      <c r="V14" s="30"/>
      <c r="W14" s="29"/>
      <c r="X14" s="30"/>
      <c r="Y14" s="30"/>
      <c r="Z14" s="29"/>
      <c r="AA14" s="30"/>
      <c r="AB14" s="30"/>
      <c r="AC14" s="29"/>
      <c r="AD14" s="30"/>
      <c r="AE14" s="30"/>
      <c r="AF14" s="29"/>
      <c r="AG14" s="30"/>
      <c r="AH14" s="30"/>
      <c r="AI14" s="29"/>
      <c r="AJ14" s="30"/>
      <c r="AK14" s="30"/>
      <c r="AL14" s="29">
        <v>320000</v>
      </c>
      <c r="AM14" s="30">
        <f t="shared" si="21"/>
        <v>48000</v>
      </c>
      <c r="AN14" s="30"/>
      <c r="AO14" s="29">
        <f t="shared" ref="AO14:AO15" si="32">AL14</f>
        <v>320000</v>
      </c>
      <c r="AP14" s="30">
        <f t="shared" si="22"/>
        <v>48000</v>
      </c>
      <c r="AQ14" s="30"/>
      <c r="AR14" s="29">
        <f t="shared" ref="AR14:AR15" si="33">AO14</f>
        <v>320000</v>
      </c>
      <c r="AS14" s="30">
        <f t="shared" si="23"/>
        <v>48000</v>
      </c>
      <c r="AT14" s="30"/>
      <c r="AU14" s="29">
        <f t="shared" ref="AU14:AU15" si="34">AR14</f>
        <v>320000</v>
      </c>
      <c r="AV14" s="30">
        <f t="shared" si="24"/>
        <v>48000</v>
      </c>
      <c r="AW14" s="30"/>
      <c r="AX14" s="31">
        <f t="shared" ref="AX14:AX15" si="35">N14+Q14+T14+W14+Z14+AC14+AF14+AI14+AL14+AO14+AR14+AU14</f>
        <v>1280000</v>
      </c>
      <c r="AY14" s="31">
        <f t="shared" ref="AY14:AY15" si="36">O14+R14+U14+X14+AA14+AD14+AG14+AJ14+AM14+AP14+AS14+AV14</f>
        <v>192000</v>
      </c>
      <c r="AZ14" s="46"/>
    </row>
    <row r="15" spans="1:52" x14ac:dyDescent="0.25">
      <c r="A15" s="28" t="s">
        <v>138</v>
      </c>
      <c r="B15" s="29"/>
      <c r="C15" s="30"/>
      <c r="D15" s="32"/>
      <c r="E15" s="29"/>
      <c r="F15" s="30"/>
      <c r="G15" s="30"/>
      <c r="H15" s="29"/>
      <c r="I15" s="30"/>
      <c r="J15" s="30"/>
      <c r="K15" s="29"/>
      <c r="L15" s="30"/>
      <c r="M15" s="30"/>
      <c r="N15" s="42"/>
      <c r="O15" s="30"/>
      <c r="P15" s="30"/>
      <c r="Q15" s="29"/>
      <c r="R15" s="30"/>
      <c r="S15" s="30"/>
      <c r="T15" s="29"/>
      <c r="U15" s="30"/>
      <c r="V15" s="30"/>
      <c r="W15" s="29"/>
      <c r="X15" s="30"/>
      <c r="Y15" s="30"/>
      <c r="Z15" s="29"/>
      <c r="AA15" s="30"/>
      <c r="AB15" s="30"/>
      <c r="AC15" s="29"/>
      <c r="AD15" s="30"/>
      <c r="AE15" s="30"/>
      <c r="AF15" s="29"/>
      <c r="AG15" s="30"/>
      <c r="AH15" s="30"/>
      <c r="AI15" s="29"/>
      <c r="AJ15" s="30"/>
      <c r="AK15" s="30"/>
      <c r="AL15" s="29">
        <v>320000</v>
      </c>
      <c r="AM15" s="30">
        <f t="shared" si="21"/>
        <v>48000</v>
      </c>
      <c r="AN15" s="30"/>
      <c r="AO15" s="29">
        <f t="shared" si="32"/>
        <v>320000</v>
      </c>
      <c r="AP15" s="30">
        <f t="shared" si="22"/>
        <v>48000</v>
      </c>
      <c r="AQ15" s="30"/>
      <c r="AR15" s="29">
        <f t="shared" si="33"/>
        <v>320000</v>
      </c>
      <c r="AS15" s="30">
        <f t="shared" si="23"/>
        <v>48000</v>
      </c>
      <c r="AT15" s="30"/>
      <c r="AU15" s="29">
        <f t="shared" si="34"/>
        <v>320000</v>
      </c>
      <c r="AV15" s="30">
        <f t="shared" si="24"/>
        <v>48000</v>
      </c>
      <c r="AW15" s="30"/>
      <c r="AX15" s="31">
        <f t="shared" si="35"/>
        <v>1280000</v>
      </c>
      <c r="AY15" s="31">
        <f t="shared" si="36"/>
        <v>192000</v>
      </c>
      <c r="AZ15" s="46"/>
    </row>
    <row r="16" spans="1:52" x14ac:dyDescent="0.25">
      <c r="A16" s="24" t="s">
        <v>103</v>
      </c>
      <c r="B16" s="25"/>
      <c r="C16" s="26"/>
      <c r="D16" s="27"/>
      <c r="E16" s="25"/>
      <c r="F16" s="26"/>
      <c r="G16" s="27"/>
      <c r="H16" s="25"/>
      <c r="I16" s="26"/>
      <c r="J16" s="27"/>
      <c r="K16" s="25"/>
      <c r="L16" s="26"/>
      <c r="M16" s="27"/>
      <c r="N16" s="25" t="s">
        <v>91</v>
      </c>
      <c r="O16" s="26" t="s">
        <v>92</v>
      </c>
      <c r="P16" s="27" t="s">
        <v>93</v>
      </c>
      <c r="Q16" s="25" t="s">
        <v>91</v>
      </c>
      <c r="R16" s="26" t="s">
        <v>92</v>
      </c>
      <c r="S16" s="27" t="s">
        <v>93</v>
      </c>
      <c r="T16" s="25" t="s">
        <v>91</v>
      </c>
      <c r="U16" s="26" t="s">
        <v>92</v>
      </c>
      <c r="V16" s="27" t="s">
        <v>93</v>
      </c>
      <c r="W16" s="25" t="s">
        <v>91</v>
      </c>
      <c r="X16" s="26" t="s">
        <v>92</v>
      </c>
      <c r="Y16" s="27" t="s">
        <v>93</v>
      </c>
      <c r="Z16" s="25" t="s">
        <v>91</v>
      </c>
      <c r="AA16" s="26" t="s">
        <v>92</v>
      </c>
      <c r="AB16" s="27" t="s">
        <v>93</v>
      </c>
      <c r="AC16" s="25" t="s">
        <v>91</v>
      </c>
      <c r="AD16" s="26" t="s">
        <v>92</v>
      </c>
      <c r="AE16" s="27" t="s">
        <v>93</v>
      </c>
      <c r="AF16" s="25" t="s">
        <v>91</v>
      </c>
      <c r="AG16" s="26" t="s">
        <v>92</v>
      </c>
      <c r="AH16" s="27" t="s">
        <v>93</v>
      </c>
      <c r="AI16" s="25" t="s">
        <v>91</v>
      </c>
      <c r="AJ16" s="26" t="s">
        <v>92</v>
      </c>
      <c r="AK16" s="27" t="s">
        <v>93</v>
      </c>
      <c r="AL16" s="25" t="s">
        <v>91</v>
      </c>
      <c r="AM16" s="26" t="s">
        <v>92</v>
      </c>
      <c r="AN16" s="27" t="s">
        <v>93</v>
      </c>
      <c r="AO16" s="25" t="s">
        <v>91</v>
      </c>
      <c r="AP16" s="26" t="s">
        <v>92</v>
      </c>
      <c r="AQ16" s="27" t="s">
        <v>93</v>
      </c>
      <c r="AR16" s="25" t="s">
        <v>91</v>
      </c>
      <c r="AS16" s="26" t="s">
        <v>92</v>
      </c>
      <c r="AT16" s="27" t="s">
        <v>93</v>
      </c>
      <c r="AU16" s="25" t="s">
        <v>91</v>
      </c>
      <c r="AV16" s="26" t="s">
        <v>92</v>
      </c>
      <c r="AW16" s="27" t="s">
        <v>93</v>
      </c>
      <c r="AX16" s="25" t="s">
        <v>91</v>
      </c>
      <c r="AY16" s="26" t="s">
        <v>92</v>
      </c>
      <c r="AZ16" s="27" t="s">
        <v>93</v>
      </c>
    </row>
    <row r="17" spans="1:52" x14ac:dyDescent="0.25">
      <c r="A17" s="28"/>
      <c r="B17" s="29"/>
      <c r="C17" s="30"/>
      <c r="D17" s="29"/>
      <c r="E17" s="29"/>
      <c r="F17" s="30"/>
      <c r="G17" s="29"/>
      <c r="H17" s="29"/>
      <c r="I17" s="30"/>
      <c r="J17" s="29"/>
      <c r="K17" s="29"/>
      <c r="L17" s="30"/>
      <c r="M17" s="29"/>
      <c r="N17" s="29"/>
      <c r="O17" s="30">
        <f>N17*0.185</f>
        <v>0</v>
      </c>
      <c r="P17" s="29"/>
      <c r="Q17" s="29"/>
      <c r="R17" s="30">
        <f>Q17*0.185</f>
        <v>0</v>
      </c>
      <c r="S17" s="29"/>
      <c r="T17" s="29"/>
      <c r="U17" s="30">
        <f>T17*0.185</f>
        <v>0</v>
      </c>
      <c r="V17" s="29"/>
      <c r="W17" s="29"/>
      <c r="X17" s="30">
        <f>W17*0.185</f>
        <v>0</v>
      </c>
      <c r="Y17" s="29"/>
      <c r="Z17" s="29"/>
      <c r="AA17" s="30">
        <f>Z17*0.185</f>
        <v>0</v>
      </c>
      <c r="AB17" s="29"/>
      <c r="AC17" s="29"/>
      <c r="AD17" s="30">
        <f>AC17*0.185</f>
        <v>0</v>
      </c>
      <c r="AE17" s="29"/>
      <c r="AF17" s="29"/>
      <c r="AG17" s="30">
        <f>AF17*0.185</f>
        <v>0</v>
      </c>
      <c r="AH17" s="29"/>
      <c r="AI17" s="29"/>
      <c r="AJ17" s="30">
        <f>AI17*0.185</f>
        <v>0</v>
      </c>
      <c r="AK17" s="29"/>
      <c r="AL17" s="29"/>
      <c r="AM17" s="30">
        <f>AL17*0.185</f>
        <v>0</v>
      </c>
      <c r="AN17" s="29"/>
      <c r="AO17" s="29"/>
      <c r="AP17" s="30">
        <f>AO17*0.185</f>
        <v>0</v>
      </c>
      <c r="AQ17" s="29"/>
      <c r="AR17" s="29"/>
      <c r="AS17" s="30">
        <f>AR17*0.185</f>
        <v>0</v>
      </c>
      <c r="AT17" s="29"/>
      <c r="AU17" s="29"/>
      <c r="AV17" s="30">
        <f>AU17*0.185</f>
        <v>0</v>
      </c>
      <c r="AW17" s="29"/>
      <c r="AX17" s="31">
        <f t="shared" ref="AX17:AZ18" si="37">N17+Q17+T17+W17+Z17+AC17+AF17+AI17+AL17+AO17+AR17+AU17</f>
        <v>0</v>
      </c>
      <c r="AY17" s="31">
        <f t="shared" si="37"/>
        <v>0</v>
      </c>
      <c r="AZ17" s="31">
        <f t="shared" si="37"/>
        <v>0</v>
      </c>
    </row>
    <row r="18" spans="1:52" x14ac:dyDescent="0.25">
      <c r="A18" s="28"/>
      <c r="B18" s="29"/>
      <c r="C18" s="30"/>
      <c r="D18" s="29"/>
      <c r="E18" s="29"/>
      <c r="F18" s="30"/>
      <c r="G18" s="29"/>
      <c r="H18" s="29"/>
      <c r="I18" s="30"/>
      <c r="J18" s="29"/>
      <c r="K18" s="29"/>
      <c r="L18" s="30"/>
      <c r="M18" s="29"/>
      <c r="N18" s="29"/>
      <c r="O18" s="30">
        <f>N18*0.185</f>
        <v>0</v>
      </c>
      <c r="P18" s="29"/>
      <c r="Q18" s="29"/>
      <c r="R18" s="30">
        <f>Q18*0.185</f>
        <v>0</v>
      </c>
      <c r="S18" s="29"/>
      <c r="T18" s="29"/>
      <c r="U18" s="30">
        <f>T18*0.185</f>
        <v>0</v>
      </c>
      <c r="V18" s="29"/>
      <c r="W18" s="29"/>
      <c r="X18" s="30">
        <f>W18*0.185</f>
        <v>0</v>
      </c>
      <c r="Y18" s="29"/>
      <c r="Z18" s="29"/>
      <c r="AA18" s="30">
        <f>Z18*0.185</f>
        <v>0</v>
      </c>
      <c r="AB18" s="29"/>
      <c r="AC18" s="29"/>
      <c r="AD18" s="30">
        <f>AC18*0.185</f>
        <v>0</v>
      </c>
      <c r="AE18" s="29"/>
      <c r="AF18" s="29"/>
      <c r="AG18" s="30">
        <f>AF18*0.185</f>
        <v>0</v>
      </c>
      <c r="AH18" s="29"/>
      <c r="AI18" s="29"/>
      <c r="AJ18" s="30">
        <f>AI18*0.185</f>
        <v>0</v>
      </c>
      <c r="AK18" s="29"/>
      <c r="AL18" s="29"/>
      <c r="AM18" s="30">
        <f>AL18*0.185</f>
        <v>0</v>
      </c>
      <c r="AN18" s="29"/>
      <c r="AO18" s="29"/>
      <c r="AP18" s="30">
        <f>AO18*0.185</f>
        <v>0</v>
      </c>
      <c r="AQ18" s="29"/>
      <c r="AR18" s="29"/>
      <c r="AS18" s="30">
        <f>AR18*0.185</f>
        <v>0</v>
      </c>
      <c r="AT18" s="29"/>
      <c r="AU18" s="29"/>
      <c r="AV18" s="30">
        <f>AU18*0.185</f>
        <v>0</v>
      </c>
      <c r="AW18" s="29"/>
      <c r="AX18" s="31">
        <f t="shared" si="37"/>
        <v>0</v>
      </c>
      <c r="AY18" s="31">
        <f t="shared" si="37"/>
        <v>0</v>
      </c>
      <c r="AZ18" s="31">
        <f t="shared" si="37"/>
        <v>0</v>
      </c>
    </row>
    <row r="19" spans="1:52" x14ac:dyDescent="0.25">
      <c r="A19" s="33" t="s">
        <v>104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>
        <f>SUM(N4:N15)+SUM(N17:N18)</f>
        <v>3632000</v>
      </c>
      <c r="O19" s="34">
        <f>SUM(O4:O15)+SUM(O17:O18)</f>
        <v>544800</v>
      </c>
      <c r="P19" s="34">
        <f t="shared" ref="P19:AW19" si="38">SUM(P4:P12)+SUM(P17:P18)</f>
        <v>0</v>
      </c>
      <c r="Q19" s="34">
        <f>SUM(Q4:Q15)+SUM(Q17:Q18)</f>
        <v>3632000</v>
      </c>
      <c r="R19" s="34">
        <f>SUM(R4:R15)+SUM(R17:R18)</f>
        <v>544800</v>
      </c>
      <c r="S19" s="34">
        <f t="shared" si="38"/>
        <v>0</v>
      </c>
      <c r="T19" s="34">
        <f>SUM(T4:T15)+SUM(T17:T18)</f>
        <v>3632000</v>
      </c>
      <c r="U19" s="34">
        <f>SUM(U4:U15)+SUM(U17:U18)</f>
        <v>544800</v>
      </c>
      <c r="V19" s="34">
        <f t="shared" si="38"/>
        <v>0</v>
      </c>
      <c r="W19" s="34">
        <f>SUM(W4:W15)+SUM(W17:W18)</f>
        <v>3856000</v>
      </c>
      <c r="X19" s="34">
        <f>SUM(X4:X15)+SUM(X17:X18)</f>
        <v>578400</v>
      </c>
      <c r="Y19" s="34">
        <f t="shared" si="38"/>
        <v>0</v>
      </c>
      <c r="Z19" s="34">
        <f>SUM(Z4:Z15)+SUM(Z17:Z18)</f>
        <v>3856000</v>
      </c>
      <c r="AA19" s="34">
        <f>SUM(AA4:AA15)+SUM(AA17:AA18)</f>
        <v>578400</v>
      </c>
      <c r="AB19" s="34">
        <f t="shared" si="38"/>
        <v>0</v>
      </c>
      <c r="AC19" s="34">
        <f>SUM(AC4:AC15)+SUM(AC17:AC18)</f>
        <v>3856000</v>
      </c>
      <c r="AD19" s="34">
        <f>SUM(AD4:AD15)+SUM(AD17:AD18)</f>
        <v>578400</v>
      </c>
      <c r="AE19" s="34">
        <f t="shared" si="38"/>
        <v>0</v>
      </c>
      <c r="AF19" s="34">
        <f>SUM(AF4:AF15)+SUM(AF17:AF18)</f>
        <v>3856000</v>
      </c>
      <c r="AG19" s="34">
        <f>SUM(AG4:AG15)+SUM(AG17:AG18)</f>
        <v>578400</v>
      </c>
      <c r="AH19" s="34">
        <f t="shared" si="38"/>
        <v>0</v>
      </c>
      <c r="AI19" s="34">
        <f>SUM(AI4:AI15)+SUM(AI17:AI18)</f>
        <v>3856000</v>
      </c>
      <c r="AJ19" s="34">
        <f>SUM(AJ4:AJ15)+SUM(AJ17:AJ18)</f>
        <v>578400</v>
      </c>
      <c r="AK19" s="34">
        <f t="shared" si="38"/>
        <v>0</v>
      </c>
      <c r="AL19" s="34">
        <f>SUM(AL4:AL15)+SUM(AL17:AL18)</f>
        <v>4496000</v>
      </c>
      <c r="AM19" s="34">
        <f>SUM(AM4:AM15)+SUM(AM17:AM18)</f>
        <v>674400</v>
      </c>
      <c r="AN19" s="34">
        <f t="shared" si="38"/>
        <v>0</v>
      </c>
      <c r="AO19" s="34">
        <f>SUM(AO4:AO15)+SUM(AO17:AO18)</f>
        <v>4496000</v>
      </c>
      <c r="AP19" s="34">
        <f>SUM(AP4:AP15)+SUM(AP17:AP18)</f>
        <v>674400</v>
      </c>
      <c r="AQ19" s="34">
        <f t="shared" si="38"/>
        <v>0</v>
      </c>
      <c r="AR19" s="34">
        <f>SUM(AR4:AR15)+SUM(AR17:AR18)</f>
        <v>4496000</v>
      </c>
      <c r="AS19" s="34">
        <f>SUM(AS4:AS15)+SUM(AS17:AS18)</f>
        <v>674400</v>
      </c>
      <c r="AT19" s="34">
        <f t="shared" si="38"/>
        <v>0</v>
      </c>
      <c r="AU19" s="34">
        <f>SUM(AU4:AU15)+SUM(AU17:AU18)</f>
        <v>4496000</v>
      </c>
      <c r="AV19" s="34">
        <f>SUM(AV4:AV15)+SUM(AV17:AV18)</f>
        <v>674400</v>
      </c>
      <c r="AW19" s="34">
        <f t="shared" si="38"/>
        <v>0</v>
      </c>
      <c r="AX19" s="34">
        <f t="shared" ref="AX19:AZ19" si="39">SUM(AX4:AX12)</f>
        <v>42000000</v>
      </c>
      <c r="AY19" s="34">
        <f t="shared" si="39"/>
        <v>6300000</v>
      </c>
      <c r="AZ19" s="34">
        <f t="shared" si="39"/>
        <v>0</v>
      </c>
    </row>
  </sheetData>
  <mergeCells count="19">
    <mergeCell ref="AU2:AW2"/>
    <mergeCell ref="AX2:AZ2"/>
    <mergeCell ref="B1:M1"/>
    <mergeCell ref="N1:AW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AL2:AN2"/>
    <mergeCell ref="AO2:AQ2"/>
    <mergeCell ref="AR2:AT2"/>
  </mergeCells>
  <phoneticPr fontId="15" type="noConversion"/>
  <printOptions horizontalCentered="1" verticalCentered="1"/>
  <pageMargins left="0.70866141732283472" right="0.70866141732283472" top="0.74803149606299213" bottom="0.74803149606299213" header="0.51181102362204722" footer="0.51181102362204722"/>
  <pageSetup paperSize="9" scale="65" firstPageNumber="0" orientation="landscape" horizontalDpi="4294967293" verticalDpi="300" r:id="rId1"/>
  <colBreaks count="3" manualBreakCount="3">
    <brk id="22" max="1048575" man="1"/>
    <brk id="31" max="1048575" man="1"/>
    <brk id="4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zoomScale="80" zoomScaleNormal="80" workbookViewId="0">
      <pane ySplit="1" topLeftCell="A2" activePane="bottomLeft" state="frozen"/>
      <selection pane="bottomLeft" sqref="A1:K10"/>
    </sheetView>
  </sheetViews>
  <sheetFormatPr defaultColWidth="10.5" defaultRowHeight="15.75" x14ac:dyDescent="0.25"/>
  <cols>
    <col min="1" max="5" width="20.125" style="35" customWidth="1"/>
    <col min="6" max="10" width="20.125" style="36" customWidth="1"/>
    <col min="11" max="11" width="29.75" style="35" customWidth="1"/>
  </cols>
  <sheetData>
    <row r="1" spans="1:11" s="39" customFormat="1" x14ac:dyDescent="0.25">
      <c r="A1" s="37" t="s">
        <v>105</v>
      </c>
      <c r="B1" s="37" t="s">
        <v>106</v>
      </c>
      <c r="C1" s="37" t="s">
        <v>107</v>
      </c>
      <c r="D1" s="37" t="s">
        <v>108</v>
      </c>
      <c r="E1" s="37" t="s">
        <v>109</v>
      </c>
      <c r="F1" s="38" t="s">
        <v>110</v>
      </c>
      <c r="G1" s="38" t="s">
        <v>111</v>
      </c>
      <c r="H1" s="38" t="s">
        <v>112</v>
      </c>
      <c r="I1" s="38" t="s">
        <v>113</v>
      </c>
      <c r="J1" s="38" t="s">
        <v>104</v>
      </c>
      <c r="K1" s="39" t="s">
        <v>88</v>
      </c>
    </row>
    <row r="2" spans="1:11" s="35" customFormat="1" x14ac:dyDescent="0.25">
      <c r="A2" s="35" t="s">
        <v>116</v>
      </c>
      <c r="B2" s="35">
        <v>202202</v>
      </c>
      <c r="C2" s="40" t="s">
        <v>115</v>
      </c>
      <c r="D2" s="35" t="s">
        <v>117</v>
      </c>
      <c r="E2" s="35">
        <v>3</v>
      </c>
      <c r="F2" s="36">
        <f>13*E2*12000</f>
        <v>468000</v>
      </c>
      <c r="G2" s="36">
        <f>13*E2*5000</f>
        <v>195000</v>
      </c>
      <c r="H2" s="36">
        <v>0</v>
      </c>
      <c r="I2" s="36" t="s">
        <v>118</v>
      </c>
      <c r="J2" s="41">
        <f>F2+G2+H2</f>
        <v>663000</v>
      </c>
    </row>
    <row r="3" spans="1:11" x14ac:dyDescent="0.25">
      <c r="A3" s="35" t="s">
        <v>119</v>
      </c>
      <c r="B3" s="35">
        <v>202203</v>
      </c>
      <c r="C3" s="40" t="s">
        <v>115</v>
      </c>
      <c r="D3" s="35" t="s">
        <v>120</v>
      </c>
      <c r="E3" s="35">
        <v>5</v>
      </c>
      <c r="F3" s="36">
        <f>13*E3*12000</f>
        <v>780000</v>
      </c>
      <c r="G3" s="36">
        <f>13*E3*5000</f>
        <v>325000</v>
      </c>
      <c r="H3" s="36">
        <v>0</v>
      </c>
      <c r="I3" s="36" t="s">
        <v>121</v>
      </c>
      <c r="J3" s="41">
        <f>F3+G3+H3</f>
        <v>1105000</v>
      </c>
    </row>
    <row r="4" spans="1:11" ht="36.75" x14ac:dyDescent="0.25">
      <c r="A4" s="45" t="s">
        <v>124</v>
      </c>
      <c r="B4" s="35">
        <v>202205</v>
      </c>
      <c r="C4" s="40" t="s">
        <v>115</v>
      </c>
      <c r="D4" s="43" t="s">
        <v>122</v>
      </c>
      <c r="E4" s="35">
        <v>2</v>
      </c>
      <c r="I4" s="36" t="s">
        <v>118</v>
      </c>
      <c r="J4" s="41">
        <f>F4+G4+H4</f>
        <v>0</v>
      </c>
    </row>
    <row r="5" spans="1:11" ht="31.5" x14ac:dyDescent="0.25">
      <c r="A5" s="44" t="s">
        <v>123</v>
      </c>
      <c r="B5" s="35">
        <v>202207</v>
      </c>
      <c r="C5" s="40" t="s">
        <v>114</v>
      </c>
      <c r="D5" s="35" t="s">
        <v>125</v>
      </c>
      <c r="E5" s="35">
        <v>2</v>
      </c>
      <c r="I5" s="36" t="s">
        <v>118</v>
      </c>
      <c r="J5" s="41">
        <f>F5+G5+H5</f>
        <v>0</v>
      </c>
    </row>
    <row r="6" spans="1:11" x14ac:dyDescent="0.25">
      <c r="A6" s="35" t="s">
        <v>133</v>
      </c>
      <c r="B6" s="35" t="s">
        <v>134</v>
      </c>
      <c r="C6" s="57" t="s">
        <v>115</v>
      </c>
      <c r="D6" s="58" t="s">
        <v>137</v>
      </c>
      <c r="E6" s="35">
        <v>16</v>
      </c>
      <c r="J6" s="59">
        <v>1805000</v>
      </c>
    </row>
    <row r="7" spans="1:11" x14ac:dyDescent="0.25">
      <c r="A7" s="35" t="s">
        <v>135</v>
      </c>
      <c r="B7" s="35" t="s">
        <v>136</v>
      </c>
      <c r="C7" s="57"/>
      <c r="D7" s="58"/>
      <c r="E7" s="35">
        <v>14</v>
      </c>
      <c r="J7" s="59"/>
    </row>
    <row r="8" spans="1:11" x14ac:dyDescent="0.25">
      <c r="A8" s="43"/>
      <c r="C8" s="40"/>
      <c r="J8" s="41">
        <f t="shared" ref="J8:J10" si="0">F8+G8+H8+I8</f>
        <v>0</v>
      </c>
    </row>
    <row r="9" spans="1:11" x14ac:dyDescent="0.25">
      <c r="C9" s="40"/>
      <c r="J9" s="41">
        <f t="shared" si="0"/>
        <v>0</v>
      </c>
    </row>
    <row r="10" spans="1:11" x14ac:dyDescent="0.25">
      <c r="C10" s="40"/>
      <c r="J10" s="41">
        <f t="shared" si="0"/>
        <v>0</v>
      </c>
    </row>
  </sheetData>
  <mergeCells count="3">
    <mergeCell ref="C6:C7"/>
    <mergeCell ref="D6:D7"/>
    <mergeCell ref="J6:J7"/>
  </mergeCells>
  <dataValidations count="1">
    <dataValidation type="list" operator="equal" allowBlank="1" showErrorMessage="1" sqref="C2:C6 C8:C10">
      <formula1>"verseny,edzőtábor"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Roman,Általános"&amp;A</oddHeader>
    <oddFooter>&amp;C&amp;"Times New Roman,Általános"Oldal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Éves összesítés</vt:lpstr>
      <vt:lpstr>Költségvetés összesítő</vt:lpstr>
      <vt:lpstr>HR költségek</vt:lpstr>
      <vt:lpstr>Edzőtáborok, versenyek</vt:lpstr>
      <vt:lpstr>'Költségvetés összesítő'!_FilterDatabase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Balázs Ángyán</dc:creator>
  <cp:lastModifiedBy>Horváth Andrea</cp:lastModifiedBy>
  <cp:revision>16</cp:revision>
  <cp:lastPrinted>2021-06-23T06:48:00Z</cp:lastPrinted>
  <dcterms:created xsi:type="dcterms:W3CDTF">2018-03-27T14:41:06Z</dcterms:created>
  <dcterms:modified xsi:type="dcterms:W3CDTF">2022-02-24T15:26:20Z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